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790" yWindow="-165" windowWidth="11130" windowHeight="9540"/>
  </bookViews>
  <sheets>
    <sheet name="Fin. Perf" sheetId="4" r:id="rId1"/>
    <sheet name="Cash Flow" sheetId="5" r:id="rId2"/>
    <sheet name="Creditors" sheetId="6" r:id="rId3"/>
    <sheet name="Summary " sheetId="7" r:id="rId4"/>
  </sheets>
  <definedNames>
    <definedName name="_xlnm.Print_Area" localSheetId="1">'Cash Flow'!$A$1:$S$41</definedName>
  </definedNames>
  <calcPr calcId="144525"/>
</workbook>
</file>

<file path=xl/calcChain.xml><?xml version="1.0" encoding="utf-8"?>
<calcChain xmlns="http://schemas.openxmlformats.org/spreadsheetml/2006/main">
  <c r="E35" i="4" l="1"/>
  <c r="B28" i="6"/>
  <c r="L62" i="4" l="1"/>
  <c r="M62" i="4"/>
  <c r="N62" i="4"/>
  <c r="M58" i="4"/>
  <c r="M59" i="4"/>
  <c r="D19" i="6"/>
  <c r="E19" i="6"/>
  <c r="B19" i="6"/>
  <c r="C19" i="6"/>
  <c r="H26" i="7"/>
  <c r="M35" i="4" l="1"/>
  <c r="H22" i="7" l="1"/>
  <c r="E45" i="4" l="1"/>
  <c r="E23" i="4"/>
  <c r="E27" i="4"/>
  <c r="E31" i="4"/>
  <c r="D39" i="4"/>
  <c r="E39" i="4" s="1"/>
  <c r="D40" i="4"/>
  <c r="E40" i="4" s="1"/>
  <c r="D41" i="4"/>
  <c r="E41" i="4" s="1"/>
  <c r="D42" i="4"/>
  <c r="E42" i="4" s="1"/>
  <c r="D45" i="4"/>
  <c r="D47" i="4"/>
  <c r="D48" i="4"/>
  <c r="E48" i="4" s="1"/>
  <c r="D49" i="4"/>
  <c r="E49" i="4" s="1"/>
  <c r="D50" i="4"/>
  <c r="E50" i="4" s="1"/>
  <c r="D51" i="4"/>
  <c r="D52" i="4"/>
  <c r="D53" i="4"/>
  <c r="E53" i="4" s="1"/>
  <c r="D55" i="4"/>
  <c r="E55" i="4" s="1"/>
  <c r="D57" i="4"/>
  <c r="D58" i="4"/>
  <c r="E58" i="4" s="1"/>
  <c r="D59" i="4"/>
  <c r="E59" i="4" s="1"/>
  <c r="D38" i="4"/>
  <c r="E38" i="4" s="1"/>
  <c r="D21" i="4"/>
  <c r="D22" i="4"/>
  <c r="E22" i="4" s="1"/>
  <c r="D23" i="4"/>
  <c r="D24" i="4"/>
  <c r="E24" i="4" s="1"/>
  <c r="D25" i="4"/>
  <c r="E25" i="4" s="1"/>
  <c r="D26" i="4"/>
  <c r="E26" i="4" s="1"/>
  <c r="D27" i="4"/>
  <c r="D28" i="4"/>
  <c r="E28" i="4" s="1"/>
  <c r="D29" i="4"/>
  <c r="E29" i="4" s="1"/>
  <c r="D30" i="4"/>
  <c r="E30" i="4" s="1"/>
  <c r="D31" i="4"/>
  <c r="D32" i="4"/>
  <c r="D33" i="4"/>
  <c r="D34" i="4"/>
  <c r="D20" i="4"/>
  <c r="E20" i="4" s="1"/>
  <c r="N60" i="4" l="1"/>
  <c r="M60" i="4"/>
  <c r="H38" i="5" l="1"/>
  <c r="I38" i="5"/>
  <c r="J38" i="5"/>
  <c r="K38" i="5"/>
  <c r="L38" i="5"/>
  <c r="M38" i="5"/>
  <c r="N38" i="5"/>
  <c r="O38" i="5"/>
  <c r="P38" i="5"/>
  <c r="H26" i="5"/>
  <c r="I26" i="5"/>
  <c r="J26" i="5"/>
  <c r="K26" i="5"/>
  <c r="L26" i="5"/>
  <c r="M26" i="5"/>
  <c r="N26" i="5"/>
  <c r="O26" i="5"/>
  <c r="P26" i="5"/>
  <c r="L60" i="4" l="1"/>
  <c r="L35" i="4"/>
  <c r="N35" i="4"/>
  <c r="C60" i="4" l="1"/>
  <c r="B60" i="4"/>
  <c r="C35" i="4"/>
  <c r="C62" i="4" l="1"/>
  <c r="K60" i="4" l="1"/>
  <c r="F26" i="5" l="1"/>
  <c r="F38" i="5" l="1"/>
  <c r="G38" i="5"/>
  <c r="G26" i="5"/>
  <c r="J60" i="4" l="1"/>
  <c r="J56" i="4"/>
  <c r="J35" i="4" l="1"/>
  <c r="K35" i="4"/>
  <c r="J62" i="4" l="1"/>
  <c r="K62" i="4"/>
  <c r="I56" i="4" l="1"/>
  <c r="D56" i="4" s="1"/>
  <c r="E56" i="4" s="1"/>
  <c r="I54" i="4"/>
  <c r="D54" i="4" s="1"/>
  <c r="E54" i="4" s="1"/>
  <c r="G60" i="4" l="1"/>
  <c r="I43" i="4"/>
  <c r="D43" i="4" s="1"/>
  <c r="E43" i="4" s="1"/>
  <c r="E26" i="5"/>
  <c r="E38" i="5"/>
  <c r="I35" i="4"/>
  <c r="I60" i="4" l="1"/>
  <c r="F60" i="4"/>
  <c r="I62" i="4" l="1"/>
  <c r="H44" i="4"/>
  <c r="D44" i="4" s="1"/>
  <c r="E44" i="4" s="1"/>
  <c r="H60" i="4" l="1"/>
  <c r="D60" i="4" s="1"/>
  <c r="E60" i="4" s="1"/>
  <c r="B35" i="4"/>
  <c r="B31" i="5" l="1"/>
  <c r="B14" i="5" l="1"/>
  <c r="H17" i="7" l="1"/>
  <c r="H18" i="7"/>
  <c r="H19" i="7"/>
  <c r="H20" i="7"/>
  <c r="H21" i="7"/>
  <c r="H23" i="7"/>
  <c r="H24" i="7"/>
  <c r="H28" i="7"/>
  <c r="H16" i="7"/>
  <c r="H5" i="7"/>
  <c r="H6" i="7"/>
  <c r="H7" i="7"/>
  <c r="H8" i="7"/>
  <c r="H9" i="7"/>
  <c r="H10" i="7"/>
  <c r="H11" i="7"/>
  <c r="H12" i="7"/>
  <c r="H4" i="7"/>
  <c r="B34" i="6" l="1"/>
  <c r="G29" i="7"/>
  <c r="F29" i="7"/>
  <c r="E29" i="7"/>
  <c r="D29" i="7"/>
  <c r="C29" i="7"/>
  <c r="B29" i="7"/>
  <c r="G13" i="7"/>
  <c r="F13" i="7"/>
  <c r="E13" i="7"/>
  <c r="D13" i="7"/>
  <c r="C13" i="7"/>
  <c r="B13" i="7"/>
  <c r="F34" i="6"/>
  <c r="E34" i="6"/>
  <c r="D34" i="6"/>
  <c r="C34" i="6"/>
  <c r="F22" i="6"/>
  <c r="E22" i="6"/>
  <c r="D22" i="6"/>
  <c r="C22" i="6"/>
  <c r="B22" i="6"/>
  <c r="D38" i="5"/>
  <c r="C38" i="5"/>
  <c r="B38" i="5"/>
  <c r="D26" i="5"/>
  <c r="C26" i="5"/>
  <c r="B26" i="5"/>
  <c r="F31" i="7" l="1"/>
  <c r="G31" i="7"/>
  <c r="H13" i="7"/>
  <c r="H29" i="7"/>
  <c r="E31" i="7"/>
  <c r="C31" i="7"/>
  <c r="D31" i="7"/>
  <c r="B31" i="7"/>
  <c r="B40" i="5"/>
  <c r="B62" i="4"/>
  <c r="C14" i="5" l="1"/>
  <c r="C40" i="5" s="1"/>
  <c r="D14" i="5" s="1"/>
  <c r="D40" i="5" s="1"/>
  <c r="H31" i="7"/>
  <c r="H35" i="4"/>
  <c r="G35" i="4"/>
  <c r="F35" i="4"/>
  <c r="D35" i="4" s="1"/>
  <c r="E14" i="5" l="1"/>
  <c r="E40" i="5" s="1"/>
  <c r="G62" i="4"/>
  <c r="F62" i="4"/>
  <c r="H62" i="4"/>
  <c r="F14" i="5" l="1"/>
  <c r="F40" i="5" s="1"/>
  <c r="D62" i="4"/>
  <c r="G14" i="5" l="1"/>
  <c r="G40" i="5" s="1"/>
  <c r="H14" i="5" l="1"/>
  <c r="H40" i="5" s="1"/>
  <c r="I14" i="5" s="1"/>
  <c r="I40" i="5" s="1"/>
  <c r="J14" i="5" s="1"/>
  <c r="J40" i="5" s="1"/>
  <c r="K14" i="5" l="1"/>
  <c r="K40" i="5" s="1"/>
  <c r="L14" i="5" l="1"/>
  <c r="L40" i="5" s="1"/>
  <c r="M14" i="5" l="1"/>
  <c r="M40" i="5" s="1"/>
  <c r="N14" i="5" l="1"/>
  <c r="N40" i="5" s="1"/>
  <c r="O14" i="5" l="1"/>
  <c r="O40" i="5" s="1"/>
  <c r="P14" i="5" l="1"/>
  <c r="P40" i="5" s="1"/>
</calcChain>
</file>

<file path=xl/sharedStrings.xml><?xml version="1.0" encoding="utf-8"?>
<sst xmlns="http://schemas.openxmlformats.org/spreadsheetml/2006/main" count="196" uniqueCount="165">
  <si>
    <t xml:space="preserve">MUNICIPAL FINANCE MANAGEMENT ACT - MONTHLY SECTION 71 REPORT </t>
  </si>
  <si>
    <t>Description</t>
  </si>
  <si>
    <t>APPROVED</t>
  </si>
  <si>
    <t>EXP</t>
  </si>
  <si>
    <t xml:space="preserve">% </t>
  </si>
  <si>
    <t>Month 01</t>
  </si>
  <si>
    <t>Month 02</t>
  </si>
  <si>
    <t>Month 03</t>
  </si>
  <si>
    <t>BUDGET</t>
  </si>
  <si>
    <t>YTD</t>
  </si>
  <si>
    <t>JUL</t>
  </si>
  <si>
    <t>AUG</t>
  </si>
  <si>
    <t>SEPT</t>
  </si>
  <si>
    <t>OPERATING REVENUE</t>
  </si>
  <si>
    <t>RSL - Turnover</t>
  </si>
  <si>
    <t>RSL - Remuneration</t>
  </si>
  <si>
    <t>Interest Earned - Investments</t>
  </si>
  <si>
    <t>Dividends Received</t>
  </si>
  <si>
    <t>Income For Agency Services</t>
  </si>
  <si>
    <t>Grants received - Operating</t>
  </si>
  <si>
    <t>Grants received - Capital</t>
  </si>
  <si>
    <t>Other Revenue</t>
  </si>
  <si>
    <t>Gain on disposal of assets</t>
  </si>
  <si>
    <t>Total Operating Revenue</t>
  </si>
  <si>
    <t>OPERATING EXPENDITURE</t>
  </si>
  <si>
    <t>Employee Cost - Wages &amp; Salaries</t>
  </si>
  <si>
    <t>Employee Cost - Council Contr.</t>
  </si>
  <si>
    <t>Remuneration Of Councillors</t>
  </si>
  <si>
    <t>Collection Costs</t>
  </si>
  <si>
    <t>Depreciation</t>
  </si>
  <si>
    <t xml:space="preserve">Repairs and Maintenance </t>
  </si>
  <si>
    <t>Interest - External Borrowings</t>
  </si>
  <si>
    <t xml:space="preserve">External Borrowings </t>
  </si>
  <si>
    <t>Contracted Services</t>
  </si>
  <si>
    <t>Grants and Subsidies Paid</t>
  </si>
  <si>
    <t>General Expenses - Other</t>
  </si>
  <si>
    <t>Loss on disposal of assets</t>
  </si>
  <si>
    <t>Contributions from Provisions</t>
  </si>
  <si>
    <t>Total Operating Expenditure</t>
  </si>
  <si>
    <t>SURPLUS / (DEFICIT)</t>
  </si>
  <si>
    <t>Prepared by</t>
  </si>
  <si>
    <t>Review by</t>
  </si>
  <si>
    <t xml:space="preserve">              Approved by</t>
  </si>
  <si>
    <t>___________________</t>
  </si>
  <si>
    <t>_________________________</t>
  </si>
  <si>
    <t xml:space="preserve">             _____________________</t>
  </si>
  <si>
    <t xml:space="preserve">             Mr. H I Lebusa</t>
  </si>
  <si>
    <t xml:space="preserve">             Chief Financial Officer</t>
  </si>
  <si>
    <t>***Equitable shares</t>
  </si>
  <si>
    <t>***Municipal System Improvement</t>
  </si>
  <si>
    <t xml:space="preserve">***Financial Management </t>
  </si>
  <si>
    <t>***Extended Public Works Progr</t>
  </si>
  <si>
    <t>****Maluti-A-Phofung</t>
  </si>
  <si>
    <t>****Dihlabeng</t>
  </si>
  <si>
    <t>****Setsoto</t>
  </si>
  <si>
    <t>****Nketoana</t>
  </si>
  <si>
    <t>****Mantsopa</t>
  </si>
  <si>
    <t xml:space="preserve">
Detail</t>
  </si>
  <si>
    <t>Month 1
July</t>
  </si>
  <si>
    <t>Month 2
Aug</t>
  </si>
  <si>
    <t>Month 3
Sept</t>
  </si>
  <si>
    <t>Opening Cash Balance</t>
  </si>
  <si>
    <t>Add : Receipts</t>
  </si>
  <si>
    <t>- Revenue receipts (incl consumer debtors)</t>
  </si>
  <si>
    <t>- External loans received</t>
  </si>
  <si>
    <t>- Grants and subsidies</t>
  </si>
  <si>
    <t>- Public donations</t>
  </si>
  <si>
    <t>- Investments redeemed</t>
  </si>
  <si>
    <t>- Interest received</t>
  </si>
  <si>
    <t>- Receipts from long-term debtors</t>
  </si>
  <si>
    <t>- Insurance claims</t>
  </si>
  <si>
    <t>- Statutory Receipts (incl VAT)</t>
  </si>
  <si>
    <t>- Other</t>
  </si>
  <si>
    <t>Sub-Total (Receipts)</t>
  </si>
  <si>
    <t>Less : Payments</t>
  </si>
  <si>
    <t>- Salaries, wages and allowances</t>
  </si>
  <si>
    <t>- Cash and creditor payments</t>
  </si>
  <si>
    <t>- Capital payments</t>
  </si>
  <si>
    <t>- Investments made</t>
  </si>
  <si>
    <t>- External loans repaid</t>
  </si>
  <si>
    <t>- Statutory Payments (incl VAT)</t>
  </si>
  <si>
    <t>- Consumer deposits repaid</t>
  </si>
  <si>
    <t>- Other payments</t>
  </si>
  <si>
    <t>Sub-Total (Payments)</t>
  </si>
  <si>
    <t>Closing Balance</t>
  </si>
  <si>
    <t>Current</t>
  </si>
  <si>
    <t>0 - 
30 Days</t>
  </si>
  <si>
    <t>31 - 
60 Days</t>
  </si>
  <si>
    <t>61 - 
90 Days</t>
  </si>
  <si>
    <t>91 - 
120 Days</t>
  </si>
  <si>
    <t>Bulk Electricity</t>
  </si>
  <si>
    <t>Bulk Water</t>
  </si>
  <si>
    <t>PAYE deductions</t>
  </si>
  <si>
    <t>VAT (output less input)</t>
  </si>
  <si>
    <t>Pensions deductions</t>
  </si>
  <si>
    <t>Loan repayments</t>
  </si>
  <si>
    <t>Trade Creditors</t>
  </si>
  <si>
    <t>Auditor General</t>
  </si>
  <si>
    <t>Other</t>
  </si>
  <si>
    <t>Total</t>
  </si>
  <si>
    <t>Podbieskie Attorney</t>
  </si>
  <si>
    <t>Top 7 Creditor</t>
  </si>
  <si>
    <t>Top 8 Creditor</t>
  </si>
  <si>
    <t>Top 9 Creditor</t>
  </si>
  <si>
    <t>Top 10 Creditor</t>
  </si>
  <si>
    <t>SUMMARY STATMENT OF FINANCIAL PERFORMANCE PER DEPARTMENT</t>
  </si>
  <si>
    <t>DETAILS</t>
  </si>
  <si>
    <t>Executive &amp; Council</t>
  </si>
  <si>
    <t>Finance &amp; Admin</t>
  </si>
  <si>
    <t>Planning And Development</t>
  </si>
  <si>
    <t>Community &amp; Social Services</t>
  </si>
  <si>
    <t>Sport And Recreation</t>
  </si>
  <si>
    <t>Tourisim</t>
  </si>
  <si>
    <t>Total Direct Operating Expenditure</t>
  </si>
  <si>
    <t>Top 6 Creditor</t>
  </si>
  <si>
    <t>Skills Development levy</t>
  </si>
  <si>
    <t>Unemployment Insurance</t>
  </si>
  <si>
    <t xml:space="preserve"> </t>
  </si>
  <si>
    <t>Property,Plant and Equipment</t>
  </si>
  <si>
    <t>FOR THE FINANCIAL YEAR 2014/2015</t>
  </si>
  <si>
    <t>***Rural Assest Management</t>
  </si>
  <si>
    <t xml:space="preserve">          _____/_____/2014</t>
  </si>
  <si>
    <t>******Qholaqhwe</t>
  </si>
  <si>
    <t>****Solar lights in MAP &amp; Phumelela</t>
  </si>
  <si>
    <t>****Waste management :Phumelela</t>
  </si>
  <si>
    <t>****Petsana</t>
  </si>
  <si>
    <t>*****Tshiame Spots Facility</t>
  </si>
  <si>
    <t>Month 04</t>
  </si>
  <si>
    <t>Month 05</t>
  </si>
  <si>
    <t>Month 06</t>
  </si>
  <si>
    <t>OCT</t>
  </si>
  <si>
    <t>NOV</t>
  </si>
  <si>
    <t>DEC</t>
  </si>
  <si>
    <t>***Service Seta Grant</t>
  </si>
  <si>
    <t>Month 3
Oct</t>
  </si>
  <si>
    <t>Month 3
Nov</t>
  </si>
  <si>
    <t>Month 3
Dec</t>
  </si>
  <si>
    <t>***COGTA Legal Support Grant</t>
  </si>
  <si>
    <t>_____/_____/2015</t>
  </si>
  <si>
    <t>Month 07</t>
  </si>
  <si>
    <t>Month 08</t>
  </si>
  <si>
    <t>Month 09</t>
  </si>
  <si>
    <t>JAN</t>
  </si>
  <si>
    <t>FEB</t>
  </si>
  <si>
    <t>MAR</t>
  </si>
  <si>
    <t>ADJUSTMENT</t>
  </si>
  <si>
    <t>Month 4 
Jan</t>
  </si>
  <si>
    <t>Month 5
Feb</t>
  </si>
  <si>
    <t>Month 6
March</t>
  </si>
  <si>
    <t>Surplus Cash at year end</t>
  </si>
  <si>
    <t>Non Cash Reserves(Depreciation)</t>
  </si>
  <si>
    <t>****Ladybrand</t>
  </si>
  <si>
    <t>****Lindley</t>
  </si>
  <si>
    <t>****Oxidation Ponds:Phumelela</t>
  </si>
  <si>
    <t>Mr. H I Lebusa</t>
  </si>
  <si>
    <t>_____________________</t>
  </si>
  <si>
    <t>Chief Financial Officer</t>
  </si>
  <si>
    <t>Approved by</t>
  </si>
  <si>
    <t>CASH FLOW STATEMENT - FOR THE MONTH ENDED 28 FEBRUARY 2015</t>
  </si>
  <si>
    <t>STATEMENT OF FINANCIAL PERFORMANCE - FOR THE MONTH ENDED 28 FEBRUARY 2015</t>
  </si>
  <si>
    <t>CREDITORS AGE ANALYSIS - FOR THE MONTH ENDED 28 FEBRUARY 2015</t>
  </si>
  <si>
    <t xml:space="preserve"> Budget Officer</t>
  </si>
  <si>
    <t>Ms. L Q Buthelezi</t>
  </si>
  <si>
    <t>Experencial Trainee</t>
  </si>
  <si>
    <t>Ms S J Morapeli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</si>
</sst>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 * #,##0.00_ ;_ * \-#,##0.00_ ;_ * &quot;-&quot;??_ ;_ @_ "/>
    <numFmt numFmtId="165" formatCode="_ * #,##0_ ;_ * \-#,##0_ ;_ * &quot;-&quot;??_ ;_ @_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Font="1"/>
    <xf numFmtId="164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4" fillId="0" borderId="0" xfId="1" applyFont="1" applyAlignment="1"/>
    <xf numFmtId="0" fontId="5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0" xfId="0" applyFont="1"/>
    <xf numFmtId="164" fontId="8" fillId="0" borderId="0" xfId="1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/>
    <xf numFmtId="0" fontId="7" fillId="0" borderId="2" xfId="0" applyFont="1" applyBorder="1"/>
    <xf numFmtId="0" fontId="7" fillId="0" borderId="3" xfId="0" applyFont="1" applyBorder="1"/>
    <xf numFmtId="165" fontId="7" fillId="0" borderId="3" xfId="1" applyNumberFormat="1" applyFont="1" applyBorder="1"/>
    <xf numFmtId="165" fontId="7" fillId="0" borderId="4" xfId="1" applyNumberFormat="1" applyFont="1" applyBorder="1"/>
    <xf numFmtId="0" fontId="10" fillId="0" borderId="0" xfId="0" applyFont="1"/>
    <xf numFmtId="165" fontId="7" fillId="0" borderId="10" xfId="1" applyNumberFormat="1" applyFont="1" applyBorder="1"/>
    <xf numFmtId="165" fontId="7" fillId="0" borderId="11" xfId="1" applyNumberFormat="1" applyFont="1" applyBorder="1"/>
    <xf numFmtId="165" fontId="7" fillId="0" borderId="11" xfId="1" applyNumberFormat="1" applyFont="1" applyFill="1" applyBorder="1"/>
    <xf numFmtId="165" fontId="7" fillId="0" borderId="0" xfId="1" applyNumberFormat="1" applyFont="1" applyFill="1" applyBorder="1"/>
    <xf numFmtId="3" fontId="8" fillId="0" borderId="0" xfId="0" applyNumberFormat="1" applyFont="1"/>
    <xf numFmtId="164" fontId="8" fillId="0" borderId="0" xfId="0" applyNumberFormat="1" applyFont="1"/>
    <xf numFmtId="0" fontId="11" fillId="0" borderId="0" xfId="0" applyFont="1"/>
    <xf numFmtId="165" fontId="7" fillId="0" borderId="12" xfId="1" applyNumberFormat="1" applyFont="1" applyBorder="1"/>
    <xf numFmtId="165" fontId="7" fillId="0" borderId="12" xfId="1" applyNumberFormat="1" applyFont="1" applyFill="1" applyBorder="1"/>
    <xf numFmtId="0" fontId="12" fillId="0" borderId="0" xfId="0" applyFont="1"/>
    <xf numFmtId="0" fontId="7" fillId="0" borderId="0" xfId="0" applyFont="1"/>
    <xf numFmtId="0" fontId="7" fillId="0" borderId="0" xfId="0" applyFont="1" applyFill="1"/>
    <xf numFmtId="165" fontId="8" fillId="0" borderId="0" xfId="0" applyNumberFormat="1" applyFont="1"/>
    <xf numFmtId="165" fontId="7" fillId="0" borderId="2" xfId="1" applyNumberFormat="1" applyFont="1" applyBorder="1"/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4" fontId="8" fillId="0" borderId="0" xfId="0" applyNumberFormat="1" applyFont="1" applyAlignment="1">
      <alignment horizontal="left"/>
    </xf>
    <xf numFmtId="165" fontId="7" fillId="0" borderId="1" xfId="1" applyNumberFormat="1" applyFont="1" applyFill="1" applyBorder="1"/>
    <xf numFmtId="165" fontId="8" fillId="0" borderId="0" xfId="0" applyNumberFormat="1" applyFont="1" applyAlignment="1">
      <alignment horizontal="left"/>
    </xf>
    <xf numFmtId="39" fontId="8" fillId="0" borderId="0" xfId="0" applyNumberFormat="1" applyFont="1"/>
    <xf numFmtId="165" fontId="7" fillId="0" borderId="0" xfId="1" applyNumberFormat="1" applyFont="1"/>
    <xf numFmtId="165" fontId="7" fillId="0" borderId="14" xfId="1" applyNumberFormat="1" applyFont="1" applyBorder="1"/>
    <xf numFmtId="0" fontId="8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3" fontId="18" fillId="0" borderId="10" xfId="0" applyNumberFormat="1" applyFont="1" applyFill="1" applyBorder="1" applyAlignment="1" applyProtection="1">
      <alignment horizontal="right" wrapText="1"/>
      <protection locked="0"/>
    </xf>
    <xf numFmtId="3" fontId="16" fillId="0" borderId="11" xfId="0" applyNumberFormat="1" applyFont="1" applyFill="1" applyBorder="1" applyAlignment="1">
      <alignment horizontal="right" wrapText="1"/>
    </xf>
    <xf numFmtId="3" fontId="16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/>
    <xf numFmtId="3" fontId="18" fillId="0" borderId="10" xfId="0" applyNumberFormat="1" applyFont="1" applyFill="1" applyBorder="1" applyAlignment="1">
      <alignment horizontal="right" wrapText="1"/>
    </xf>
    <xf numFmtId="3" fontId="18" fillId="0" borderId="11" xfId="0" applyNumberFormat="1" applyFont="1" applyFill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0" fontId="18" fillId="0" borderId="0" xfId="0" applyFont="1" applyAlignment="1">
      <alignment wrapText="1"/>
    </xf>
    <xf numFmtId="165" fontId="18" fillId="0" borderId="10" xfId="1" applyNumberFormat="1" applyFont="1" applyFill="1" applyBorder="1" applyAlignment="1" applyProtection="1">
      <alignment horizontal="right" wrapText="1"/>
      <protection locked="0"/>
    </xf>
    <xf numFmtId="165" fontId="18" fillId="0" borderId="11" xfId="1" applyNumberFormat="1" applyFont="1" applyFill="1" applyBorder="1" applyAlignment="1" applyProtection="1">
      <alignment horizontal="right" wrapText="1"/>
      <protection locked="0"/>
    </xf>
    <xf numFmtId="164" fontId="18" fillId="0" borderId="11" xfId="1" applyFont="1" applyFill="1" applyBorder="1" applyAlignment="1" applyProtection="1">
      <alignment horizontal="right" wrapText="1"/>
      <protection locked="0"/>
    </xf>
    <xf numFmtId="165" fontId="18" fillId="0" borderId="0" xfId="1" applyNumberFormat="1" applyFont="1" applyFill="1" applyBorder="1" applyAlignment="1" applyProtection="1">
      <alignment horizontal="right" wrapText="1"/>
      <protection locked="0"/>
    </xf>
    <xf numFmtId="0" fontId="18" fillId="0" borderId="0" xfId="0" quotePrefix="1" applyFont="1" applyAlignment="1">
      <alignment wrapText="1"/>
    </xf>
    <xf numFmtId="165" fontId="14" fillId="0" borderId="0" xfId="0" applyNumberFormat="1" applyFont="1"/>
    <xf numFmtId="0" fontId="15" fillId="0" borderId="0" xfId="0" applyFont="1" applyAlignment="1">
      <alignment wrapText="1"/>
    </xf>
    <xf numFmtId="165" fontId="16" fillId="0" borderId="15" xfId="1" applyNumberFormat="1" applyFont="1" applyFill="1" applyBorder="1" applyAlignment="1">
      <alignment horizontal="right" wrapText="1"/>
    </xf>
    <xf numFmtId="165" fontId="16" fillId="0" borderId="16" xfId="1" applyNumberFormat="1" applyFont="1" applyFill="1" applyBorder="1" applyAlignment="1">
      <alignment horizontal="right" wrapText="1"/>
    </xf>
    <xf numFmtId="0" fontId="19" fillId="0" borderId="0" xfId="0" applyFont="1" applyAlignment="1">
      <alignment wrapText="1"/>
    </xf>
    <xf numFmtId="165" fontId="20" fillId="0" borderId="0" xfId="1" applyNumberFormat="1" applyFont="1" applyFill="1" applyBorder="1" applyAlignment="1">
      <alignment horizontal="right" wrapText="1"/>
    </xf>
    <xf numFmtId="0" fontId="21" fillId="0" borderId="0" xfId="0" applyFont="1" applyAlignment="1">
      <alignment wrapText="1"/>
    </xf>
    <xf numFmtId="165" fontId="18" fillId="0" borderId="0" xfId="1" applyNumberFormat="1" applyFont="1" applyFill="1" applyAlignment="1">
      <alignment horizontal="right" wrapText="1"/>
    </xf>
    <xf numFmtId="165" fontId="18" fillId="0" borderId="2" xfId="1" applyNumberFormat="1" applyFont="1" applyFill="1" applyBorder="1" applyAlignment="1" applyProtection="1">
      <alignment horizontal="right" wrapText="1"/>
      <protection locked="0"/>
    </xf>
    <xf numFmtId="165" fontId="18" fillId="0" borderId="3" xfId="1" applyNumberFormat="1" applyFont="1" applyFill="1" applyBorder="1" applyAlignment="1" applyProtection="1">
      <alignment horizontal="right" wrapText="1"/>
      <protection locked="0"/>
    </xf>
    <xf numFmtId="165" fontId="18" fillId="0" borderId="4" xfId="1" applyNumberFormat="1" applyFont="1" applyFill="1" applyBorder="1" applyAlignment="1" applyProtection="1">
      <alignment horizontal="right" wrapText="1"/>
      <protection locked="0"/>
    </xf>
    <xf numFmtId="164" fontId="14" fillId="0" borderId="0" xfId="1" applyFont="1"/>
    <xf numFmtId="164" fontId="14" fillId="0" borderId="0" xfId="0" applyNumberFormat="1" applyFont="1"/>
    <xf numFmtId="0" fontId="20" fillId="0" borderId="0" xfId="0" applyFont="1" applyAlignment="1">
      <alignment wrapText="1"/>
    </xf>
    <xf numFmtId="165" fontId="16" fillId="0" borderId="0" xfId="1" applyNumberFormat="1" applyFont="1" applyFill="1" applyBorder="1" applyAlignment="1">
      <alignment horizontal="right" wrapText="1"/>
    </xf>
    <xf numFmtId="165" fontId="16" fillId="0" borderId="18" xfId="1" applyNumberFormat="1" applyFont="1" applyFill="1" applyBorder="1" applyAlignment="1">
      <alignment horizontal="right" wrapText="1"/>
    </xf>
    <xf numFmtId="39" fontId="14" fillId="0" borderId="0" xfId="0" applyNumberFormat="1" applyFont="1"/>
    <xf numFmtId="166" fontId="14" fillId="0" borderId="0" xfId="0" applyNumberFormat="1" applyFont="1"/>
    <xf numFmtId="0" fontId="0" fillId="0" borderId="0" xfId="0" applyFill="1"/>
    <xf numFmtId="0" fontId="22" fillId="0" borderId="0" xfId="0" applyFont="1" applyFill="1" applyAlignment="1">
      <alignment wrapText="1"/>
    </xf>
    <xf numFmtId="0" fontId="22" fillId="0" borderId="15" xfId="0" applyFont="1" applyFill="1" applyBorder="1" applyAlignment="1">
      <alignment horizontal="right" wrapText="1"/>
    </xf>
    <xf numFmtId="0" fontId="22" fillId="0" borderId="17" xfId="0" applyFont="1" applyFill="1" applyBorder="1" applyAlignment="1">
      <alignment horizontal="right" wrapText="1"/>
    </xf>
    <xf numFmtId="0" fontId="22" fillId="0" borderId="19" xfId="0" applyFont="1" applyFill="1" applyBorder="1" applyAlignment="1">
      <alignment horizontal="right" wrapText="1"/>
    </xf>
    <xf numFmtId="0" fontId="10" fillId="0" borderId="0" xfId="0" applyFont="1" applyFill="1" applyAlignment="1">
      <alignment wrapText="1"/>
    </xf>
    <xf numFmtId="3" fontId="0" fillId="0" borderId="0" xfId="0" applyNumberFormat="1" applyFill="1"/>
    <xf numFmtId="0" fontId="12" fillId="0" borderId="0" xfId="0" applyFont="1" applyFill="1" applyAlignment="1">
      <alignment wrapText="1"/>
    </xf>
    <xf numFmtId="0" fontId="10" fillId="0" borderId="0" xfId="0" applyFont="1" applyFill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3" fontId="10" fillId="2" borderId="16" xfId="0" applyNumberFormat="1" applyFont="1" applyFill="1" applyBorder="1" applyAlignment="1">
      <alignment wrapText="1"/>
    </xf>
    <xf numFmtId="3" fontId="10" fillId="2" borderId="15" xfId="0" applyNumberFormat="1" applyFont="1" applyFill="1" applyBorder="1" applyAlignment="1">
      <alignment wrapText="1"/>
    </xf>
    <xf numFmtId="0" fontId="24" fillId="0" borderId="0" xfId="0" applyFont="1"/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0" fontId="25" fillId="0" borderId="0" xfId="0" applyFont="1"/>
    <xf numFmtId="165" fontId="0" fillId="0" borderId="12" xfId="1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wrapText="1"/>
    </xf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0" xfId="0" applyNumberFormat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0" xfId="1" applyNumberFormat="1" applyFont="1" applyBorder="1"/>
    <xf numFmtId="0" fontId="25" fillId="0" borderId="0" xfId="0" applyFont="1" applyAlignment="1">
      <alignment wrapText="1"/>
    </xf>
    <xf numFmtId="165" fontId="0" fillId="0" borderId="20" xfId="1" applyNumberFormat="1" applyFont="1" applyBorder="1"/>
    <xf numFmtId="165" fontId="0" fillId="0" borderId="12" xfId="1" applyNumberFormat="1" applyFont="1" applyBorder="1"/>
    <xf numFmtId="165" fontId="0" fillId="0" borderId="22" xfId="0" applyNumberFormat="1" applyBorder="1"/>
    <xf numFmtId="165" fontId="0" fillId="0" borderId="3" xfId="0" applyNumberFormat="1" applyBorder="1"/>
    <xf numFmtId="165" fontId="0" fillId="0" borderId="2" xfId="1" applyNumberFormat="1" applyFont="1" applyBorder="1" applyAlignment="1">
      <alignment horizontal="right"/>
    </xf>
    <xf numFmtId="165" fontId="0" fillId="0" borderId="10" xfId="1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5" fontId="0" fillId="0" borderId="11" xfId="0" applyNumberFormat="1" applyBorder="1"/>
    <xf numFmtId="165" fontId="0" fillId="0" borderId="7" xfId="0" applyNumberFormat="1" applyBorder="1"/>
    <xf numFmtId="165" fontId="0" fillId="0" borderId="13" xfId="0" applyNumberFormat="1" applyBorder="1"/>
    <xf numFmtId="0" fontId="8" fillId="0" borderId="0" xfId="0" applyFont="1" applyAlignment="1">
      <alignment horizontal="left"/>
    </xf>
    <xf numFmtId="9" fontId="5" fillId="0" borderId="0" xfId="2" applyNumberFormat="1" applyFont="1"/>
    <xf numFmtId="9" fontId="3" fillId="0" borderId="0" xfId="2" applyNumberFormat="1" applyFont="1" applyAlignment="1">
      <alignment horizontal="center"/>
    </xf>
    <xf numFmtId="9" fontId="7" fillId="2" borderId="3" xfId="2" applyNumberFormat="1" applyFont="1" applyFill="1" applyBorder="1" applyAlignment="1">
      <alignment horizontal="center"/>
    </xf>
    <xf numFmtId="9" fontId="7" fillId="2" borderId="7" xfId="2" applyNumberFormat="1" applyFont="1" applyFill="1" applyBorder="1" applyAlignment="1">
      <alignment horizontal="center"/>
    </xf>
    <xf numFmtId="9" fontId="7" fillId="0" borderId="0" xfId="2" applyNumberFormat="1" applyFont="1"/>
    <xf numFmtId="9" fontId="7" fillId="0" borderId="14" xfId="2" applyNumberFormat="1" applyFont="1" applyBorder="1"/>
    <xf numFmtId="9" fontId="8" fillId="0" borderId="0" xfId="2" applyNumberFormat="1" applyFont="1"/>
    <xf numFmtId="1" fontId="7" fillId="0" borderId="12" xfId="2" applyNumberFormat="1" applyFont="1" applyBorder="1"/>
    <xf numFmtId="165" fontId="7" fillId="0" borderId="5" xfId="1" applyNumberFormat="1" applyFont="1" applyFill="1" applyBorder="1"/>
    <xf numFmtId="0" fontId="0" fillId="0" borderId="11" xfId="0" applyBorder="1"/>
    <xf numFmtId="0" fontId="0" fillId="0" borderId="1" xfId="0" applyBorder="1"/>
    <xf numFmtId="0" fontId="3" fillId="0" borderId="0" xfId="0" applyFont="1" applyAlignment="1">
      <alignment horizontal="center"/>
    </xf>
    <xf numFmtId="165" fontId="7" fillId="0" borderId="0" xfId="1" applyNumberFormat="1" applyFont="1" applyBorder="1"/>
    <xf numFmtId="165" fontId="18" fillId="0" borderId="7" xfId="1" applyNumberFormat="1" applyFont="1" applyFill="1" applyBorder="1" applyAlignment="1" applyProtection="1">
      <alignment horizontal="right" wrapText="1"/>
      <protection locked="0"/>
    </xf>
    <xf numFmtId="1" fontId="7" fillId="0" borderId="3" xfId="2" applyNumberFormat="1" applyFont="1" applyBorder="1"/>
    <xf numFmtId="1" fontId="7" fillId="0" borderId="11" xfId="2" applyNumberFormat="1" applyFont="1" applyBorder="1"/>
    <xf numFmtId="1" fontId="7" fillId="0" borderId="7" xfId="2" applyNumberFormat="1" applyFont="1" applyBorder="1"/>
    <xf numFmtId="41" fontId="10" fillId="0" borderId="10" xfId="0" applyNumberFormat="1" applyFont="1" applyFill="1" applyBorder="1" applyAlignment="1" applyProtection="1">
      <alignment horizontal="right" wrapText="1"/>
      <protection locked="0"/>
    </xf>
    <xf numFmtId="41" fontId="10" fillId="0" borderId="0" xfId="0" applyNumberFormat="1" applyFont="1" applyFill="1" applyBorder="1" applyAlignment="1" applyProtection="1">
      <alignment horizontal="right" wrapText="1"/>
      <protection locked="0"/>
    </xf>
    <xf numFmtId="41" fontId="10" fillId="0" borderId="1" xfId="0" applyNumberFormat="1" applyFont="1" applyFill="1" applyBorder="1" applyAlignment="1" applyProtection="1">
      <alignment horizontal="right" wrapText="1"/>
      <protection locked="0"/>
    </xf>
    <xf numFmtId="41" fontId="10" fillId="0" borderId="6" xfId="0" applyNumberFormat="1" applyFont="1" applyFill="1" applyBorder="1" applyAlignment="1" applyProtection="1">
      <alignment horizontal="right" wrapText="1"/>
      <protection locked="0"/>
    </xf>
    <xf numFmtId="41" fontId="10" fillId="0" borderId="8" xfId="0" applyNumberFormat="1" applyFont="1" applyFill="1" applyBorder="1" applyAlignment="1" applyProtection="1">
      <alignment horizontal="right" wrapText="1"/>
      <protection locked="0"/>
    </xf>
    <xf numFmtId="41" fontId="10" fillId="0" borderId="9" xfId="0" applyNumberFormat="1" applyFont="1" applyFill="1" applyBorder="1" applyAlignment="1" applyProtection="1">
      <alignment horizontal="right" wrapText="1"/>
      <protection locked="0"/>
    </xf>
    <xf numFmtId="41" fontId="12" fillId="0" borderId="20" xfId="0" applyNumberFormat="1" applyFont="1" applyFill="1" applyBorder="1" applyAlignment="1">
      <alignment horizontal="right" wrapText="1"/>
    </xf>
    <xf numFmtId="41" fontId="12" fillId="0" borderId="18" xfId="0" applyNumberFormat="1" applyFont="1" applyFill="1" applyBorder="1" applyAlignment="1">
      <alignment horizontal="right" wrapText="1"/>
    </xf>
    <xf numFmtId="41" fontId="12" fillId="0" borderId="21" xfId="0" applyNumberFormat="1" applyFont="1" applyFill="1" applyBorder="1" applyAlignment="1">
      <alignment horizontal="right" wrapText="1"/>
    </xf>
    <xf numFmtId="41" fontId="12" fillId="0" borderId="0" xfId="0" applyNumberFormat="1" applyFont="1" applyFill="1" applyBorder="1" applyAlignment="1">
      <alignment horizontal="right" wrapText="1"/>
    </xf>
    <xf numFmtId="41" fontId="10" fillId="0" borderId="2" xfId="0" applyNumberFormat="1" applyFont="1" applyFill="1" applyBorder="1" applyAlignment="1" applyProtection="1">
      <alignment horizontal="right" wrapText="1"/>
      <protection locked="0"/>
    </xf>
    <xf numFmtId="41" fontId="10" fillId="0" borderId="4" xfId="0" applyNumberFormat="1" applyFont="1" applyFill="1" applyBorder="1" applyAlignment="1" applyProtection="1">
      <alignment horizontal="right" wrapText="1"/>
      <protection locked="0"/>
    </xf>
    <xf numFmtId="41" fontId="10" fillId="0" borderId="5" xfId="0" applyNumberFormat="1" applyFont="1" applyFill="1" applyBorder="1" applyAlignment="1" applyProtection="1">
      <alignment horizontal="right" wrapText="1"/>
      <protection locked="0"/>
    </xf>
    <xf numFmtId="41" fontId="0" fillId="0" borderId="0" xfId="0" applyNumberFormat="1" applyFill="1"/>
    <xf numFmtId="0" fontId="3" fillId="0" borderId="0" xfId="0" applyFont="1" applyAlignment="1">
      <alignment horizontal="center"/>
    </xf>
    <xf numFmtId="165" fontId="7" fillId="0" borderId="2" xfId="1" applyNumberFormat="1" applyFont="1" applyFill="1" applyBorder="1"/>
    <xf numFmtId="165" fontId="7" fillId="0" borderId="10" xfId="1" applyNumberFormat="1" applyFont="1" applyFill="1" applyBorder="1"/>
    <xf numFmtId="165" fontId="7" fillId="0" borderId="9" xfId="1" applyNumberFormat="1" applyFont="1" applyFill="1" applyBorder="1"/>
    <xf numFmtId="165" fontId="7" fillId="0" borderId="7" xfId="1" applyNumberFormat="1" applyFont="1" applyFill="1" applyBorder="1"/>
    <xf numFmtId="165" fontId="7" fillId="0" borderId="6" xfId="1" applyNumberFormat="1" applyFont="1" applyBorder="1"/>
    <xf numFmtId="165" fontId="7" fillId="0" borderId="13" xfId="1" applyNumberFormat="1" applyFont="1" applyBorder="1"/>
    <xf numFmtId="165" fontId="18" fillId="0" borderId="5" xfId="1" applyNumberFormat="1" applyFont="1" applyFill="1" applyBorder="1" applyAlignment="1" applyProtection="1">
      <alignment horizontal="right" wrapText="1"/>
      <protection locked="0"/>
    </xf>
    <xf numFmtId="165" fontId="18" fillId="0" borderId="1" xfId="1" applyNumberFormat="1" applyFont="1" applyFill="1" applyBorder="1" applyAlignment="1" applyProtection="1">
      <alignment horizontal="right" wrapText="1"/>
      <protection locked="0"/>
    </xf>
    <xf numFmtId="165" fontId="18" fillId="0" borderId="6" xfId="1" applyNumberFormat="1" applyFont="1" applyFill="1" applyBorder="1" applyAlignment="1" applyProtection="1">
      <alignment horizontal="right" wrapText="1"/>
      <protection locked="0"/>
    </xf>
    <xf numFmtId="165" fontId="18" fillId="0" borderId="9" xfId="1" applyNumberFormat="1" applyFont="1" applyFill="1" applyBorder="1" applyAlignment="1" applyProtection="1">
      <alignment horizontal="right" wrapText="1"/>
      <protection locked="0"/>
    </xf>
    <xf numFmtId="3" fontId="16" fillId="0" borderId="3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164" fontId="7" fillId="0" borderId="11" xfId="1" applyFont="1" applyBorder="1" applyAlignment="1">
      <alignment horizontal="center"/>
    </xf>
    <xf numFmtId="164" fontId="7" fillId="0" borderId="11" xfId="1" applyFont="1" applyBorder="1" applyAlignment="1">
      <alignment horizontal="left"/>
    </xf>
    <xf numFmtId="164" fontId="7" fillId="0" borderId="7" xfId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0</xdr:row>
      <xdr:rowOff>38100</xdr:rowOff>
    </xdr:from>
    <xdr:to>
      <xdr:col>14</xdr:col>
      <xdr:colOff>68580</xdr:colOff>
      <xdr:row>9</xdr:row>
      <xdr:rowOff>83820</xdr:rowOff>
    </xdr:to>
    <xdr:pic>
      <xdr:nvPicPr>
        <xdr:cNvPr id="2" name="Picture 1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148590" y="38100"/>
          <a:ext cx="6692265" cy="17602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0</xdr:colOff>
      <xdr:row>9</xdr:row>
      <xdr:rowOff>106680</xdr:rowOff>
    </xdr:to>
    <xdr:pic>
      <xdr:nvPicPr>
        <xdr:cNvPr id="3" name="Picture 2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0" y="206375"/>
          <a:ext cx="6604000" cy="17576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121920</xdr:rowOff>
    </xdr:from>
    <xdr:to>
      <xdr:col>5</xdr:col>
      <xdr:colOff>655320</xdr:colOff>
      <xdr:row>7</xdr:row>
      <xdr:rowOff>160020</xdr:rowOff>
    </xdr:to>
    <xdr:pic>
      <xdr:nvPicPr>
        <xdr:cNvPr id="3" name="Picture 2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38100" y="121920"/>
          <a:ext cx="5219700" cy="13182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T74"/>
  <sheetViews>
    <sheetView tabSelected="1" view="pageBreakPreview" topLeftCell="A40" zoomScale="80" zoomScaleNormal="90" zoomScaleSheetLayoutView="80" workbookViewId="0">
      <selection activeCell="N67" sqref="N67"/>
    </sheetView>
  </sheetViews>
  <sheetFormatPr defaultColWidth="9.140625" defaultRowHeight="15" x14ac:dyDescent="0.25"/>
  <cols>
    <col min="1" max="1" width="30.42578125" style="1" customWidth="1"/>
    <col min="2" max="4" width="14.28515625" style="6" customWidth="1"/>
    <col min="5" max="5" width="6.85546875" style="125" customWidth="1"/>
    <col min="6" max="11" width="12.85546875" style="6" hidden="1" customWidth="1"/>
    <col min="12" max="14" width="14.28515625" style="6" customWidth="1"/>
    <col min="15" max="15" width="9.140625" style="1"/>
    <col min="16" max="16" width="13.5703125" style="1" customWidth="1"/>
    <col min="17" max="17" width="10.7109375" style="2" customWidth="1"/>
    <col min="18" max="18" width="10.7109375" style="1" customWidth="1"/>
    <col min="19" max="16384" width="9.140625" style="1"/>
  </cols>
  <sheetData>
    <row r="10" spans="1:20" ht="9" customHeight="1" x14ac:dyDescent="0.25"/>
    <row r="11" spans="1:20" ht="24" customHeight="1" x14ac:dyDescent="0.3">
      <c r="A11" s="173" t="s">
        <v>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</row>
    <row r="12" spans="1:20" ht="15" customHeight="1" x14ac:dyDescent="0.3">
      <c r="A12" s="3"/>
      <c r="B12" s="3"/>
      <c r="C12" s="156"/>
      <c r="D12" s="3"/>
      <c r="E12" s="126"/>
      <c r="F12" s="3"/>
      <c r="G12" s="3"/>
      <c r="H12" s="3"/>
      <c r="I12" s="136"/>
      <c r="J12" s="136"/>
      <c r="K12" s="136"/>
      <c r="L12" s="156"/>
      <c r="M12" s="156"/>
      <c r="N12" s="156"/>
    </row>
    <row r="13" spans="1:20" ht="15.75" customHeight="1" x14ac:dyDescent="0.3">
      <c r="A13" s="173" t="s">
        <v>119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1:20" ht="15.75" customHeight="1" x14ac:dyDescent="0.3">
      <c r="A14" s="3"/>
      <c r="B14" s="3"/>
      <c r="C14" s="156"/>
      <c r="D14" s="3"/>
      <c r="E14" s="126"/>
      <c r="F14" s="3"/>
      <c r="G14" s="3"/>
      <c r="H14" s="3"/>
      <c r="I14" s="136"/>
      <c r="J14" s="136"/>
      <c r="K14" s="136"/>
      <c r="L14" s="156"/>
      <c r="M14" s="156"/>
      <c r="N14" s="156"/>
    </row>
    <row r="15" spans="1:20" ht="15.75" customHeight="1" x14ac:dyDescent="0.25">
      <c r="A15" s="174" t="s">
        <v>159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4"/>
      <c r="P15" s="4"/>
      <c r="Q15" s="5"/>
      <c r="R15" s="4"/>
      <c r="S15" s="4"/>
      <c r="T15" s="4"/>
    </row>
    <row r="16" spans="1:20" ht="13.5" customHeight="1" x14ac:dyDescent="0.25"/>
    <row r="17" spans="1:18" s="11" customFormat="1" ht="14.25" x14ac:dyDescent="0.2">
      <c r="A17" s="172" t="s">
        <v>1</v>
      </c>
      <c r="B17" s="7" t="s">
        <v>2</v>
      </c>
      <c r="C17" s="7" t="s">
        <v>145</v>
      </c>
      <c r="D17" s="8" t="s">
        <v>3</v>
      </c>
      <c r="E17" s="127" t="s">
        <v>4</v>
      </c>
      <c r="F17" s="9" t="s">
        <v>5</v>
      </c>
      <c r="G17" s="8" t="s">
        <v>6</v>
      </c>
      <c r="H17" s="10" t="s">
        <v>7</v>
      </c>
      <c r="I17" s="10" t="s">
        <v>127</v>
      </c>
      <c r="J17" s="10" t="s">
        <v>128</v>
      </c>
      <c r="K17" s="10" t="s">
        <v>129</v>
      </c>
      <c r="L17" s="10" t="s">
        <v>139</v>
      </c>
      <c r="M17" s="10" t="s">
        <v>140</v>
      </c>
      <c r="N17" s="10" t="s">
        <v>141</v>
      </c>
      <c r="Q17" s="12"/>
    </row>
    <row r="18" spans="1:18" s="11" customFormat="1" ht="14.25" x14ac:dyDescent="0.2">
      <c r="A18" s="172"/>
      <c r="B18" s="13" t="s">
        <v>8</v>
      </c>
      <c r="C18" s="13" t="s">
        <v>8</v>
      </c>
      <c r="D18" s="14" t="s">
        <v>9</v>
      </c>
      <c r="E18" s="128" t="s">
        <v>3</v>
      </c>
      <c r="F18" s="15" t="s">
        <v>10</v>
      </c>
      <c r="G18" s="14" t="s">
        <v>11</v>
      </c>
      <c r="H18" s="16" t="s">
        <v>12</v>
      </c>
      <c r="I18" s="13" t="s">
        <v>130</v>
      </c>
      <c r="J18" s="14" t="s">
        <v>131</v>
      </c>
      <c r="K18" s="14" t="s">
        <v>132</v>
      </c>
      <c r="L18" s="13" t="s">
        <v>142</v>
      </c>
      <c r="M18" s="14" t="s">
        <v>143</v>
      </c>
      <c r="N18" s="14" t="s">
        <v>144</v>
      </c>
      <c r="Q18" s="12"/>
    </row>
    <row r="19" spans="1:18" s="11" customFormat="1" ht="14.25" x14ac:dyDescent="0.2">
      <c r="A19" s="17" t="s">
        <v>13</v>
      </c>
      <c r="B19" s="18"/>
      <c r="C19" s="18"/>
      <c r="D19" s="19"/>
      <c r="E19" s="139"/>
      <c r="F19" s="20"/>
      <c r="G19" s="21"/>
      <c r="H19" s="20"/>
      <c r="I19" s="137"/>
      <c r="J19" s="24"/>
      <c r="K19" s="24"/>
      <c r="L19" s="137"/>
      <c r="M19" s="24"/>
      <c r="N19" s="24"/>
      <c r="Q19" s="12"/>
    </row>
    <row r="20" spans="1:18" s="11" customFormat="1" ht="14.25" x14ac:dyDescent="0.2">
      <c r="A20" s="22" t="s">
        <v>16</v>
      </c>
      <c r="B20" s="23">
        <v>1970000</v>
      </c>
      <c r="C20" s="23">
        <v>2544000</v>
      </c>
      <c r="D20" s="24">
        <f>SUM(F20:N20)</f>
        <v>1681710.78</v>
      </c>
      <c r="E20" s="140">
        <f>SUM(D20/C20)*100</f>
        <v>66.104983490566042</v>
      </c>
      <c r="F20" s="24">
        <v>219399</v>
      </c>
      <c r="G20" s="24">
        <v>220388</v>
      </c>
      <c r="H20" s="24">
        <v>221335</v>
      </c>
      <c r="I20" s="137">
        <v>204742.57</v>
      </c>
      <c r="J20" s="24">
        <v>187410</v>
      </c>
      <c r="K20" s="24">
        <v>219208</v>
      </c>
      <c r="L20" s="137">
        <v>214843</v>
      </c>
      <c r="M20" s="24">
        <v>194385.21</v>
      </c>
      <c r="N20" s="24">
        <v>0</v>
      </c>
      <c r="Q20" s="12"/>
    </row>
    <row r="21" spans="1:18" s="11" customFormat="1" ht="14.25" x14ac:dyDescent="0.2">
      <c r="A21" s="46" t="s">
        <v>19</v>
      </c>
      <c r="B21" s="23"/>
      <c r="C21" s="23"/>
      <c r="D21" s="24">
        <f t="shared" ref="D21:D34" si="0">SUM(F21:N21)</f>
        <v>0</v>
      </c>
      <c r="E21" s="169">
        <v>0</v>
      </c>
      <c r="F21" s="24"/>
      <c r="G21" s="24"/>
      <c r="H21" s="24"/>
      <c r="I21" s="137"/>
      <c r="J21" s="24"/>
      <c r="K21" s="24"/>
      <c r="L21" s="137"/>
      <c r="M21" s="24"/>
      <c r="N21" s="24"/>
      <c r="Q21" s="12"/>
    </row>
    <row r="22" spans="1:18" s="11" customFormat="1" ht="14.25" x14ac:dyDescent="0.2">
      <c r="A22" s="22" t="s">
        <v>48</v>
      </c>
      <c r="B22" s="23">
        <v>86946000</v>
      </c>
      <c r="C22" s="23">
        <v>86946000</v>
      </c>
      <c r="D22" s="24">
        <f t="shared" si="0"/>
        <v>63398000</v>
      </c>
      <c r="E22" s="140">
        <f t="shared" ref="E22:E31" si="1">SUM(D22/C22)*100</f>
        <v>72.916522899270802</v>
      </c>
      <c r="F22" s="24">
        <v>34416000</v>
      </c>
      <c r="G22" s="26">
        <v>0</v>
      </c>
      <c r="H22" s="25">
        <v>0</v>
      </c>
      <c r="I22" s="26">
        <v>0</v>
      </c>
      <c r="J22" s="25">
        <v>28982000</v>
      </c>
      <c r="K22" s="25">
        <v>0</v>
      </c>
      <c r="L22" s="26">
        <v>0</v>
      </c>
      <c r="M22" s="25">
        <v>0</v>
      </c>
      <c r="N22" s="25">
        <v>0</v>
      </c>
      <c r="P22" s="27"/>
      <c r="Q22" s="12"/>
    </row>
    <row r="23" spans="1:18" s="11" customFormat="1" ht="14.25" x14ac:dyDescent="0.2">
      <c r="A23" s="22" t="s">
        <v>50</v>
      </c>
      <c r="B23" s="23">
        <v>1250000</v>
      </c>
      <c r="C23" s="23">
        <v>1250000</v>
      </c>
      <c r="D23" s="24">
        <f t="shared" si="0"/>
        <v>1250000</v>
      </c>
      <c r="E23" s="140">
        <f t="shared" si="1"/>
        <v>100</v>
      </c>
      <c r="F23" s="24">
        <v>1250000</v>
      </c>
      <c r="G23" s="26">
        <v>0</v>
      </c>
      <c r="H23" s="25">
        <v>0</v>
      </c>
      <c r="I23" s="26">
        <v>0</v>
      </c>
      <c r="J23" s="25">
        <v>0</v>
      </c>
      <c r="K23" s="25">
        <v>0</v>
      </c>
      <c r="L23" s="26">
        <v>0</v>
      </c>
      <c r="M23" s="25">
        <v>0</v>
      </c>
      <c r="N23" s="25">
        <v>0</v>
      </c>
      <c r="O23" s="27"/>
      <c r="P23" s="28"/>
      <c r="Q23" s="12"/>
      <c r="R23" s="28"/>
    </row>
    <row r="24" spans="1:18" s="11" customFormat="1" ht="14.25" x14ac:dyDescent="0.2">
      <c r="A24" s="22" t="s">
        <v>49</v>
      </c>
      <c r="B24" s="23">
        <v>934000</v>
      </c>
      <c r="C24" s="23">
        <v>934000</v>
      </c>
      <c r="D24" s="24">
        <f t="shared" si="0"/>
        <v>934000</v>
      </c>
      <c r="E24" s="140">
        <f t="shared" si="1"/>
        <v>100</v>
      </c>
      <c r="F24" s="24">
        <v>0</v>
      </c>
      <c r="G24" s="24">
        <v>934000</v>
      </c>
      <c r="H24" s="25">
        <v>0</v>
      </c>
      <c r="I24" s="26">
        <v>0</v>
      </c>
      <c r="J24" s="25">
        <v>0</v>
      </c>
      <c r="K24" s="25">
        <v>0</v>
      </c>
      <c r="L24" s="26">
        <v>0</v>
      </c>
      <c r="M24" s="25">
        <v>0</v>
      </c>
      <c r="N24" s="25">
        <v>0</v>
      </c>
      <c r="Q24" s="12"/>
    </row>
    <row r="25" spans="1:18" s="11" customFormat="1" ht="14.25" x14ac:dyDescent="0.2">
      <c r="A25" s="22" t="s">
        <v>51</v>
      </c>
      <c r="B25" s="23">
        <v>1282000</v>
      </c>
      <c r="C25" s="23">
        <v>1282000</v>
      </c>
      <c r="D25" s="24">
        <f t="shared" si="0"/>
        <v>1282000</v>
      </c>
      <c r="E25" s="140">
        <f t="shared" si="1"/>
        <v>100</v>
      </c>
      <c r="F25" s="25">
        <v>0</v>
      </c>
      <c r="G25" s="26">
        <v>513000</v>
      </c>
      <c r="H25" s="25">
        <v>0</v>
      </c>
      <c r="I25" s="26">
        <v>0</v>
      </c>
      <c r="J25" s="25">
        <v>384000</v>
      </c>
      <c r="K25" s="25">
        <v>0</v>
      </c>
      <c r="L25" s="26">
        <v>0</v>
      </c>
      <c r="M25" s="25">
        <v>385000</v>
      </c>
      <c r="N25" s="25">
        <v>0</v>
      </c>
      <c r="P25" s="27"/>
      <c r="Q25" s="12"/>
    </row>
    <row r="26" spans="1:18" s="11" customFormat="1" ht="14.25" x14ac:dyDescent="0.2">
      <c r="A26" s="22" t="s">
        <v>120</v>
      </c>
      <c r="B26" s="23">
        <v>1885000</v>
      </c>
      <c r="C26" s="23">
        <v>1885000</v>
      </c>
      <c r="D26" s="24">
        <f t="shared" si="0"/>
        <v>1885000</v>
      </c>
      <c r="E26" s="140">
        <f t="shared" si="1"/>
        <v>100</v>
      </c>
      <c r="F26" s="25">
        <v>0</v>
      </c>
      <c r="G26" s="26">
        <v>1885000</v>
      </c>
      <c r="H26" s="25">
        <v>0</v>
      </c>
      <c r="I26" s="26">
        <v>0</v>
      </c>
      <c r="J26" s="25">
        <v>0</v>
      </c>
      <c r="K26" s="25">
        <v>0</v>
      </c>
      <c r="L26" s="26">
        <v>0</v>
      </c>
      <c r="M26" s="25">
        <v>0</v>
      </c>
      <c r="N26" s="25">
        <v>0</v>
      </c>
      <c r="P26" s="27"/>
      <c r="Q26" s="12"/>
    </row>
    <row r="27" spans="1:18" s="11" customFormat="1" ht="14.25" x14ac:dyDescent="0.2">
      <c r="A27" s="22" t="s">
        <v>133</v>
      </c>
      <c r="B27" s="23">
        <v>0</v>
      </c>
      <c r="C27" s="23">
        <v>3942000</v>
      </c>
      <c r="D27" s="24">
        <f t="shared" si="0"/>
        <v>1181250</v>
      </c>
      <c r="E27" s="140">
        <f t="shared" si="1"/>
        <v>29.965753424657532</v>
      </c>
      <c r="F27" s="25">
        <v>0</v>
      </c>
      <c r="G27" s="26">
        <v>0</v>
      </c>
      <c r="H27" s="25">
        <v>0</v>
      </c>
      <c r="I27" s="26">
        <v>1181250</v>
      </c>
      <c r="J27" s="25">
        <v>0</v>
      </c>
      <c r="K27" s="25">
        <v>0</v>
      </c>
      <c r="L27" s="26">
        <v>0</v>
      </c>
      <c r="M27" s="25">
        <v>0</v>
      </c>
      <c r="N27" s="25">
        <v>0</v>
      </c>
      <c r="P27" s="27"/>
      <c r="Q27" s="12"/>
    </row>
    <row r="28" spans="1:18" s="11" customFormat="1" ht="14.25" x14ac:dyDescent="0.2">
      <c r="A28" s="22" t="s">
        <v>137</v>
      </c>
      <c r="B28" s="23">
        <v>0</v>
      </c>
      <c r="C28" s="23">
        <v>1826156</v>
      </c>
      <c r="D28" s="24">
        <f t="shared" si="0"/>
        <v>1826156</v>
      </c>
      <c r="E28" s="140">
        <f t="shared" si="1"/>
        <v>100</v>
      </c>
      <c r="F28" s="25">
        <v>0</v>
      </c>
      <c r="G28" s="26">
        <v>0</v>
      </c>
      <c r="H28" s="25">
        <v>0</v>
      </c>
      <c r="I28" s="26">
        <v>0</v>
      </c>
      <c r="J28" s="25">
        <v>0</v>
      </c>
      <c r="K28" s="25">
        <v>1826156</v>
      </c>
      <c r="L28" s="26">
        <v>0</v>
      </c>
      <c r="M28" s="25">
        <v>0</v>
      </c>
      <c r="N28" s="25">
        <v>0</v>
      </c>
      <c r="P28" s="27"/>
      <c r="Q28" s="12"/>
    </row>
    <row r="29" spans="1:18" s="11" customFormat="1" ht="14.25" x14ac:dyDescent="0.2">
      <c r="A29" s="22" t="s">
        <v>21</v>
      </c>
      <c r="B29" s="23">
        <v>759066</v>
      </c>
      <c r="C29" s="23">
        <v>230000</v>
      </c>
      <c r="D29" s="24">
        <f t="shared" si="0"/>
        <v>123310</v>
      </c>
      <c r="E29" s="140">
        <f t="shared" si="1"/>
        <v>53.61304347826087</v>
      </c>
      <c r="F29" s="25">
        <v>18835</v>
      </c>
      <c r="G29" s="24">
        <v>24062</v>
      </c>
      <c r="H29" s="25">
        <v>5035</v>
      </c>
      <c r="I29" s="26">
        <v>39435</v>
      </c>
      <c r="J29" s="25">
        <v>21647</v>
      </c>
      <c r="K29" s="25">
        <v>635</v>
      </c>
      <c r="L29" s="26">
        <v>13626</v>
      </c>
      <c r="M29" s="25">
        <v>35</v>
      </c>
      <c r="N29" s="25">
        <v>0</v>
      </c>
      <c r="Q29" s="12"/>
    </row>
    <row r="30" spans="1:18" s="11" customFormat="1" ht="14.25" x14ac:dyDescent="0.2">
      <c r="A30" s="22" t="s">
        <v>149</v>
      </c>
      <c r="B30" s="23">
        <v>0</v>
      </c>
      <c r="C30" s="23">
        <v>26000000</v>
      </c>
      <c r="D30" s="24">
        <f t="shared" si="0"/>
        <v>0</v>
      </c>
      <c r="E30" s="169">
        <f t="shared" si="1"/>
        <v>0</v>
      </c>
      <c r="F30" s="25"/>
      <c r="G30" s="137"/>
      <c r="H30" s="25"/>
      <c r="I30" s="26"/>
      <c r="J30" s="25"/>
      <c r="K30" s="25"/>
      <c r="L30" s="26">
        <v>0</v>
      </c>
      <c r="M30" s="25">
        <v>0</v>
      </c>
      <c r="N30" s="25">
        <v>0</v>
      </c>
      <c r="Q30" s="12"/>
    </row>
    <row r="31" spans="1:18" s="11" customFormat="1" ht="14.25" x14ac:dyDescent="0.2">
      <c r="A31" s="22" t="s">
        <v>150</v>
      </c>
      <c r="B31" s="23">
        <v>0</v>
      </c>
      <c r="C31" s="23">
        <v>1738106</v>
      </c>
      <c r="D31" s="24">
        <f t="shared" si="0"/>
        <v>0</v>
      </c>
      <c r="E31" s="169">
        <f t="shared" si="1"/>
        <v>0</v>
      </c>
      <c r="F31" s="25"/>
      <c r="G31" s="137"/>
      <c r="H31" s="25"/>
      <c r="I31" s="26"/>
      <c r="J31" s="25"/>
      <c r="K31" s="25"/>
      <c r="L31" s="26">
        <v>0</v>
      </c>
      <c r="M31" s="25">
        <v>0</v>
      </c>
      <c r="N31" s="25">
        <v>0</v>
      </c>
      <c r="Q31" s="12"/>
    </row>
    <row r="32" spans="1:18" s="11" customFormat="1" ht="14.25" x14ac:dyDescent="0.2">
      <c r="A32" s="22"/>
      <c r="B32" s="23"/>
      <c r="C32" s="23"/>
      <c r="D32" s="24">
        <f t="shared" si="0"/>
        <v>0</v>
      </c>
      <c r="E32" s="169">
        <v>0</v>
      </c>
      <c r="F32" s="25"/>
      <c r="G32" s="137"/>
      <c r="H32" s="25"/>
      <c r="I32" s="26"/>
      <c r="J32" s="25"/>
      <c r="K32" s="25"/>
      <c r="L32" s="26"/>
      <c r="M32" s="25"/>
      <c r="N32" s="25"/>
      <c r="Q32" s="12"/>
    </row>
    <row r="33" spans="1:18" s="11" customFormat="1" ht="14.25" x14ac:dyDescent="0.2">
      <c r="A33" s="22" t="s">
        <v>22</v>
      </c>
      <c r="B33" s="23">
        <v>0</v>
      </c>
      <c r="C33" s="23"/>
      <c r="D33" s="24">
        <f t="shared" si="0"/>
        <v>0</v>
      </c>
      <c r="E33" s="169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5">
        <v>0</v>
      </c>
      <c r="L33" s="26">
        <v>0</v>
      </c>
      <c r="M33" s="25">
        <v>0</v>
      </c>
      <c r="N33" s="25">
        <v>0</v>
      </c>
      <c r="P33" s="28"/>
      <c r="Q33" s="12"/>
      <c r="R33" s="28"/>
    </row>
    <row r="34" spans="1:18" s="11" customFormat="1" ht="14.25" x14ac:dyDescent="0.2">
      <c r="A34" s="22"/>
      <c r="B34" s="23"/>
      <c r="C34" s="23"/>
      <c r="D34" s="24">
        <f t="shared" si="0"/>
        <v>0</v>
      </c>
      <c r="E34" s="141"/>
      <c r="F34" s="25"/>
      <c r="G34" s="26"/>
      <c r="H34" s="25"/>
      <c r="I34" s="26"/>
      <c r="J34" s="25"/>
      <c r="K34" s="25"/>
      <c r="L34" s="26"/>
      <c r="M34" s="25"/>
      <c r="N34" s="25"/>
      <c r="P34" s="27"/>
      <c r="Q34" s="12"/>
    </row>
    <row r="35" spans="1:18" s="11" customFormat="1" thickBot="1" x14ac:dyDescent="0.25">
      <c r="A35" s="29" t="s">
        <v>23</v>
      </c>
      <c r="B35" s="30">
        <f>SUM(B20:B34)</f>
        <v>95026066</v>
      </c>
      <c r="C35" s="30">
        <f t="shared" ref="C35" si="2">SUM(C20:C34)</f>
        <v>128577262</v>
      </c>
      <c r="D35" s="30">
        <f>SUM(F35:N35)</f>
        <v>73561426.779999986</v>
      </c>
      <c r="E35" s="132">
        <f>(D35/C35)*100</f>
        <v>57.211847286031016</v>
      </c>
      <c r="F35" s="31">
        <f>SUM(F20:F34)</f>
        <v>35904234</v>
      </c>
      <c r="G35" s="31">
        <f>SUM(G20:G34)</f>
        <v>3576450</v>
      </c>
      <c r="H35" s="31">
        <f>SUM(H20:H34)</f>
        <v>226370</v>
      </c>
      <c r="I35" s="31">
        <f>SUM(I20:I34)</f>
        <v>1425427.57</v>
      </c>
      <c r="J35" s="31">
        <f t="shared" ref="J35:N35" si="3">SUM(J20:J34)</f>
        <v>29575057</v>
      </c>
      <c r="K35" s="31">
        <f t="shared" si="3"/>
        <v>2045999</v>
      </c>
      <c r="L35" s="31">
        <f t="shared" si="3"/>
        <v>228469</v>
      </c>
      <c r="M35" s="31">
        <f>SUM(M20:M34)</f>
        <v>579420.21</v>
      </c>
      <c r="N35" s="31">
        <f t="shared" si="3"/>
        <v>0</v>
      </c>
      <c r="P35" s="28"/>
      <c r="Q35" s="12"/>
    </row>
    <row r="36" spans="1:18" s="11" customFormat="1" thickTop="1" x14ac:dyDescent="0.2">
      <c r="A36" s="32"/>
      <c r="B36" s="33"/>
      <c r="C36" s="33"/>
      <c r="D36" s="33"/>
      <c r="E36" s="129"/>
      <c r="F36" s="34"/>
      <c r="G36" s="34"/>
      <c r="H36" s="34"/>
      <c r="I36" s="34"/>
      <c r="J36" s="34"/>
      <c r="K36" s="34"/>
      <c r="L36" s="34"/>
      <c r="M36" s="34"/>
      <c r="N36" s="34"/>
      <c r="P36" s="35"/>
      <c r="Q36" s="12"/>
    </row>
    <row r="37" spans="1:18" s="11" customFormat="1" ht="14.25" x14ac:dyDescent="0.2">
      <c r="A37" s="17" t="s">
        <v>24</v>
      </c>
      <c r="B37" s="33"/>
      <c r="C37" s="33"/>
      <c r="D37" s="33"/>
      <c r="E37" s="129"/>
      <c r="F37" s="34"/>
      <c r="G37" s="34"/>
      <c r="H37" s="34"/>
      <c r="I37" s="34"/>
      <c r="J37" s="34"/>
      <c r="K37" s="34"/>
      <c r="L37" s="34"/>
      <c r="M37" s="34"/>
      <c r="N37" s="34"/>
      <c r="P37" s="28"/>
      <c r="Q37" s="12"/>
    </row>
    <row r="38" spans="1:18" s="11" customFormat="1" ht="14.25" x14ac:dyDescent="0.2">
      <c r="A38" s="22" t="s">
        <v>25</v>
      </c>
      <c r="B38" s="36">
        <v>38266515</v>
      </c>
      <c r="C38" s="36">
        <v>39362208</v>
      </c>
      <c r="D38" s="36">
        <f>SUM(F38:N38)</f>
        <v>27176734.190000001</v>
      </c>
      <c r="E38" s="139">
        <f>SUM(D38/C38)*100</f>
        <v>69.042707639774676</v>
      </c>
      <c r="F38" s="133">
        <v>3845469</v>
      </c>
      <c r="G38" s="38">
        <v>2782239</v>
      </c>
      <c r="H38" s="37">
        <v>3113913</v>
      </c>
      <c r="I38" s="37">
        <v>3648227.74</v>
      </c>
      <c r="J38" s="37">
        <v>3897021</v>
      </c>
      <c r="K38" s="37">
        <v>3472593</v>
      </c>
      <c r="L38" s="37">
        <v>3035356</v>
      </c>
      <c r="M38" s="157">
        <v>3381915.45</v>
      </c>
      <c r="N38" s="37">
        <v>0</v>
      </c>
      <c r="P38" s="39"/>
      <c r="Q38" s="12"/>
      <c r="R38" s="12"/>
    </row>
    <row r="39" spans="1:18" s="11" customFormat="1" ht="14.25" x14ac:dyDescent="0.2">
      <c r="A39" s="22" t="s">
        <v>26</v>
      </c>
      <c r="B39" s="23">
        <v>7421937</v>
      </c>
      <c r="C39" s="23">
        <v>7305677</v>
      </c>
      <c r="D39" s="23">
        <f t="shared" ref="D39:D59" si="4">SUM(F39:N39)</f>
        <v>4486694.37</v>
      </c>
      <c r="E39" s="140">
        <f t="shared" ref="E39:E59" si="5">SUM(D39/C39)*100</f>
        <v>61.41380696135348</v>
      </c>
      <c r="F39" s="40">
        <v>543462</v>
      </c>
      <c r="G39" s="26">
        <v>534398</v>
      </c>
      <c r="H39" s="25">
        <v>551137</v>
      </c>
      <c r="I39" s="25">
        <v>564699</v>
      </c>
      <c r="J39" s="25">
        <v>567010</v>
      </c>
      <c r="K39" s="25">
        <v>608471</v>
      </c>
      <c r="L39" s="25">
        <v>557830</v>
      </c>
      <c r="M39" s="158">
        <v>559687.37</v>
      </c>
      <c r="N39" s="25">
        <v>0</v>
      </c>
      <c r="P39" s="39"/>
      <c r="Q39" s="12"/>
      <c r="R39" s="12"/>
    </row>
    <row r="40" spans="1:18" s="11" customFormat="1" ht="14.25" x14ac:dyDescent="0.2">
      <c r="A40" s="22" t="s">
        <v>27</v>
      </c>
      <c r="B40" s="23">
        <v>7903641</v>
      </c>
      <c r="C40" s="23">
        <v>8441089</v>
      </c>
      <c r="D40" s="23">
        <f t="shared" si="4"/>
        <v>5972602.6799999997</v>
      </c>
      <c r="E40" s="140">
        <f t="shared" si="5"/>
        <v>70.756305021780946</v>
      </c>
      <c r="F40" s="40">
        <v>665598</v>
      </c>
      <c r="G40" s="26">
        <v>724201</v>
      </c>
      <c r="H40" s="25">
        <v>744813</v>
      </c>
      <c r="I40" s="25">
        <v>806851.16</v>
      </c>
      <c r="J40" s="25">
        <v>729325</v>
      </c>
      <c r="K40" s="25">
        <v>856779</v>
      </c>
      <c r="L40" s="25">
        <v>711813</v>
      </c>
      <c r="M40" s="158">
        <v>733222.52</v>
      </c>
      <c r="N40" s="25">
        <v>0</v>
      </c>
      <c r="P40" s="41"/>
      <c r="Q40" s="12"/>
      <c r="R40" s="28"/>
    </row>
    <row r="41" spans="1:18" s="11" customFormat="1" ht="14.25" x14ac:dyDescent="0.2">
      <c r="A41" s="22" t="s">
        <v>30</v>
      </c>
      <c r="B41" s="23">
        <v>730000</v>
      </c>
      <c r="C41" s="23">
        <v>1480000</v>
      </c>
      <c r="D41" s="23">
        <f t="shared" si="4"/>
        <v>801624.6</v>
      </c>
      <c r="E41" s="140">
        <f t="shared" si="5"/>
        <v>54.163824324324331</v>
      </c>
      <c r="F41" s="40">
        <v>165275</v>
      </c>
      <c r="G41" s="26">
        <v>231803</v>
      </c>
      <c r="H41" s="25">
        <v>6840</v>
      </c>
      <c r="I41" s="25">
        <v>143551</v>
      </c>
      <c r="J41" s="25">
        <v>135017</v>
      </c>
      <c r="K41" s="25">
        <v>9690</v>
      </c>
      <c r="L41" s="25">
        <v>5775</v>
      </c>
      <c r="M41" s="158">
        <v>103673.60000000001</v>
      </c>
      <c r="N41" s="25">
        <v>0</v>
      </c>
      <c r="Q41" s="12"/>
    </row>
    <row r="42" spans="1:18" s="11" customFormat="1" ht="14.25" x14ac:dyDescent="0.2">
      <c r="A42" s="22" t="s">
        <v>29</v>
      </c>
      <c r="B42" s="23">
        <v>1451500</v>
      </c>
      <c r="C42" s="23">
        <v>1751289</v>
      </c>
      <c r="D42" s="23">
        <f t="shared" si="4"/>
        <v>0</v>
      </c>
      <c r="E42" s="170">
        <f t="shared" si="5"/>
        <v>0</v>
      </c>
      <c r="F42" s="40">
        <v>0</v>
      </c>
      <c r="G42" s="26">
        <v>0</v>
      </c>
      <c r="H42" s="25">
        <v>0</v>
      </c>
      <c r="I42" s="25">
        <v>0</v>
      </c>
      <c r="J42" s="25">
        <v>0</v>
      </c>
      <c r="K42" s="25">
        <v>0</v>
      </c>
      <c r="L42" s="25"/>
      <c r="M42" s="158">
        <v>0</v>
      </c>
      <c r="N42" s="25">
        <v>0</v>
      </c>
      <c r="P42" s="12"/>
      <c r="Q42" s="12"/>
    </row>
    <row r="43" spans="1:18" s="11" customFormat="1" ht="14.25" x14ac:dyDescent="0.2">
      <c r="A43" s="22" t="s">
        <v>35</v>
      </c>
      <c r="B43" s="23">
        <v>30497473</v>
      </c>
      <c r="C43" s="23">
        <v>41659294</v>
      </c>
      <c r="D43" s="23">
        <f t="shared" si="4"/>
        <v>19441910</v>
      </c>
      <c r="E43" s="140">
        <f t="shared" si="5"/>
        <v>46.668841771538425</v>
      </c>
      <c r="F43" s="40">
        <v>2417704</v>
      </c>
      <c r="G43" s="26">
        <v>2269505</v>
      </c>
      <c r="H43" s="25">
        <v>2347663</v>
      </c>
      <c r="I43" s="25">
        <f>2958943+5615</f>
        <v>2964558</v>
      </c>
      <c r="J43" s="25">
        <v>2481470</v>
      </c>
      <c r="K43" s="25">
        <v>2483835</v>
      </c>
      <c r="L43" s="25">
        <v>981643</v>
      </c>
      <c r="M43" s="158">
        <v>3495532</v>
      </c>
      <c r="N43" s="25">
        <v>0</v>
      </c>
      <c r="P43" s="27"/>
      <c r="Q43" s="12"/>
    </row>
    <row r="44" spans="1:18" s="11" customFormat="1" ht="14.25" x14ac:dyDescent="0.2">
      <c r="A44" s="22" t="s">
        <v>33</v>
      </c>
      <c r="B44" s="23">
        <v>1700000</v>
      </c>
      <c r="C44" s="23">
        <v>1847862</v>
      </c>
      <c r="D44" s="23">
        <f t="shared" si="4"/>
        <v>1420353</v>
      </c>
      <c r="E44" s="140">
        <f t="shared" si="5"/>
        <v>76.864668465502291</v>
      </c>
      <c r="F44" s="40">
        <v>383768</v>
      </c>
      <c r="G44" s="26">
        <v>380000</v>
      </c>
      <c r="H44" s="25">
        <f>170293+286463</f>
        <v>456756</v>
      </c>
      <c r="I44" s="25">
        <v>71655</v>
      </c>
      <c r="J44" s="25">
        <v>60134</v>
      </c>
      <c r="K44" s="25">
        <v>68040</v>
      </c>
      <c r="L44" s="25">
        <v>0</v>
      </c>
      <c r="M44" s="158">
        <v>0</v>
      </c>
      <c r="N44" s="25">
        <v>0</v>
      </c>
      <c r="Q44" s="12"/>
    </row>
    <row r="45" spans="1:18" s="11" customFormat="1" ht="14.25" x14ac:dyDescent="0.2">
      <c r="A45" s="22" t="s">
        <v>118</v>
      </c>
      <c r="B45" s="23">
        <v>7055000</v>
      </c>
      <c r="C45" s="23">
        <v>6358719</v>
      </c>
      <c r="D45" s="23">
        <f t="shared" si="4"/>
        <v>1369945</v>
      </c>
      <c r="E45" s="140">
        <f t="shared" si="5"/>
        <v>21.544355081581685</v>
      </c>
      <c r="F45" s="40">
        <v>256069</v>
      </c>
      <c r="G45" s="26">
        <v>338356</v>
      </c>
      <c r="H45" s="25">
        <v>1400</v>
      </c>
      <c r="I45" s="25">
        <v>31961</v>
      </c>
      <c r="J45" s="25">
        <v>27800</v>
      </c>
      <c r="K45" s="25">
        <v>688359</v>
      </c>
      <c r="L45" s="25">
        <v>26000</v>
      </c>
      <c r="M45" s="158">
        <v>0</v>
      </c>
      <c r="N45" s="25">
        <v>0</v>
      </c>
      <c r="Q45" s="12"/>
    </row>
    <row r="46" spans="1:18" s="11" customFormat="1" ht="14.25" x14ac:dyDescent="0.2">
      <c r="A46" s="46" t="s">
        <v>34</v>
      </c>
      <c r="B46" s="23"/>
      <c r="C46" s="23"/>
      <c r="D46" s="23"/>
      <c r="E46" s="140"/>
      <c r="F46" s="40">
        <v>0</v>
      </c>
      <c r="G46" s="26">
        <v>0</v>
      </c>
      <c r="H46" s="25">
        <v>0</v>
      </c>
      <c r="I46" s="25">
        <v>0</v>
      </c>
      <c r="J46" s="25">
        <v>0</v>
      </c>
      <c r="K46" s="25">
        <v>0</v>
      </c>
      <c r="L46" s="25"/>
      <c r="M46" s="158">
        <v>0</v>
      </c>
      <c r="N46" s="25">
        <v>0</v>
      </c>
      <c r="Q46" s="12"/>
    </row>
    <row r="47" spans="1:18" s="11" customFormat="1" ht="14.25" x14ac:dyDescent="0.2">
      <c r="A47" s="22" t="s">
        <v>52</v>
      </c>
      <c r="B47" s="23">
        <v>0</v>
      </c>
      <c r="C47" s="23"/>
      <c r="D47" s="23">
        <f t="shared" si="4"/>
        <v>0</v>
      </c>
      <c r="E47" s="170">
        <v>0</v>
      </c>
      <c r="F47" s="40">
        <v>0</v>
      </c>
      <c r="G47" s="26">
        <v>0</v>
      </c>
      <c r="H47" s="25">
        <v>0</v>
      </c>
      <c r="I47" s="25">
        <v>0</v>
      </c>
      <c r="J47" s="25">
        <v>0</v>
      </c>
      <c r="K47" s="25">
        <v>0</v>
      </c>
      <c r="L47" s="25"/>
      <c r="M47" s="158">
        <v>0</v>
      </c>
      <c r="N47" s="25">
        <v>0</v>
      </c>
      <c r="Q47" s="12"/>
    </row>
    <row r="48" spans="1:18" s="11" customFormat="1" ht="14.25" x14ac:dyDescent="0.2">
      <c r="A48" s="22" t="s">
        <v>126</v>
      </c>
      <c r="B48" s="23"/>
      <c r="C48" s="23">
        <v>480519</v>
      </c>
      <c r="D48" s="23">
        <f t="shared" si="4"/>
        <v>547791</v>
      </c>
      <c r="E48" s="140">
        <f t="shared" si="5"/>
        <v>113.9998626485113</v>
      </c>
      <c r="F48" s="40">
        <v>0</v>
      </c>
      <c r="G48" s="26">
        <v>0</v>
      </c>
      <c r="H48" s="25">
        <v>547791</v>
      </c>
      <c r="I48" s="25">
        <v>0</v>
      </c>
      <c r="J48" s="25">
        <v>0</v>
      </c>
      <c r="K48" s="25">
        <v>0</v>
      </c>
      <c r="L48" s="25">
        <v>0</v>
      </c>
      <c r="M48" s="158">
        <v>0</v>
      </c>
      <c r="N48" s="25">
        <v>0</v>
      </c>
      <c r="Q48" s="12"/>
    </row>
    <row r="49" spans="1:17" s="11" customFormat="1" ht="14.25" x14ac:dyDescent="0.2">
      <c r="A49" s="22" t="s">
        <v>122</v>
      </c>
      <c r="B49" s="23">
        <v>0</v>
      </c>
      <c r="C49" s="23">
        <v>979438</v>
      </c>
      <c r="D49" s="23">
        <f t="shared" si="4"/>
        <v>480233</v>
      </c>
      <c r="E49" s="140">
        <f t="shared" si="5"/>
        <v>49.031485402853477</v>
      </c>
      <c r="F49" s="40">
        <v>0</v>
      </c>
      <c r="G49" s="26">
        <v>480233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158">
        <v>0</v>
      </c>
      <c r="N49" s="25">
        <v>0</v>
      </c>
      <c r="Q49" s="12"/>
    </row>
    <row r="50" spans="1:17" s="11" customFormat="1" ht="14.25" x14ac:dyDescent="0.2">
      <c r="A50" s="22" t="s">
        <v>123</v>
      </c>
      <c r="B50" s="23">
        <v>0</v>
      </c>
      <c r="C50" s="23">
        <v>508724</v>
      </c>
      <c r="D50" s="23">
        <f t="shared" si="4"/>
        <v>579945</v>
      </c>
      <c r="E50" s="140">
        <f t="shared" si="5"/>
        <v>113.99992923471274</v>
      </c>
      <c r="F50" s="40">
        <v>0</v>
      </c>
      <c r="G50" s="26">
        <v>0</v>
      </c>
      <c r="H50" s="25">
        <v>0</v>
      </c>
      <c r="I50" s="25">
        <v>0</v>
      </c>
      <c r="J50" s="25">
        <v>0</v>
      </c>
      <c r="K50" s="25">
        <v>579945</v>
      </c>
      <c r="L50" s="25">
        <v>0</v>
      </c>
      <c r="M50" s="158">
        <v>0</v>
      </c>
      <c r="N50" s="25">
        <v>0</v>
      </c>
      <c r="Q50" s="12"/>
    </row>
    <row r="51" spans="1:17" s="11" customFormat="1" ht="14.25" x14ac:dyDescent="0.2">
      <c r="A51" s="22" t="s">
        <v>53</v>
      </c>
      <c r="B51" s="23">
        <v>0</v>
      </c>
      <c r="C51" s="23"/>
      <c r="D51" s="23">
        <f t="shared" si="4"/>
        <v>0</v>
      </c>
      <c r="E51" s="170">
        <v>0</v>
      </c>
      <c r="F51" s="40">
        <v>0</v>
      </c>
      <c r="G51" s="26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158">
        <v>0</v>
      </c>
      <c r="N51" s="25">
        <v>0</v>
      </c>
      <c r="Q51" s="12"/>
    </row>
    <row r="52" spans="1:17" s="11" customFormat="1" ht="14.25" x14ac:dyDescent="0.2">
      <c r="A52" s="22" t="s">
        <v>54</v>
      </c>
      <c r="B52" s="23">
        <v>0</v>
      </c>
      <c r="C52" s="23"/>
      <c r="D52" s="23">
        <f t="shared" si="4"/>
        <v>0</v>
      </c>
      <c r="E52" s="170">
        <v>0</v>
      </c>
      <c r="F52" s="40">
        <v>0</v>
      </c>
      <c r="G52" s="26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158">
        <v>0</v>
      </c>
      <c r="N52" s="25">
        <v>0</v>
      </c>
      <c r="Q52" s="12"/>
    </row>
    <row r="53" spans="1:17" s="11" customFormat="1" ht="14.25" x14ac:dyDescent="0.2">
      <c r="A53" s="22" t="s">
        <v>153</v>
      </c>
      <c r="B53" s="23">
        <v>0</v>
      </c>
      <c r="C53" s="23">
        <v>135000</v>
      </c>
      <c r="D53" s="23">
        <f t="shared" si="4"/>
        <v>0</v>
      </c>
      <c r="E53" s="170">
        <f t="shared" si="5"/>
        <v>0</v>
      </c>
      <c r="F53" s="40">
        <v>0</v>
      </c>
      <c r="G53" s="26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158">
        <v>0</v>
      </c>
      <c r="N53" s="25">
        <v>0</v>
      </c>
      <c r="Q53" s="12"/>
    </row>
    <row r="54" spans="1:17" s="11" customFormat="1" ht="14.25" x14ac:dyDescent="0.2">
      <c r="A54" s="22" t="s">
        <v>124</v>
      </c>
      <c r="B54" s="23">
        <v>0</v>
      </c>
      <c r="C54" s="23">
        <v>2296970</v>
      </c>
      <c r="D54" s="23">
        <f t="shared" si="4"/>
        <v>2144523</v>
      </c>
      <c r="E54" s="140">
        <f t="shared" si="5"/>
        <v>93.363126205392319</v>
      </c>
      <c r="F54" s="40">
        <v>507333</v>
      </c>
      <c r="G54" s="26">
        <v>521580</v>
      </c>
      <c r="H54" s="25">
        <v>0</v>
      </c>
      <c r="I54" s="25">
        <f>126672+585429</f>
        <v>712101</v>
      </c>
      <c r="J54" s="25">
        <v>0</v>
      </c>
      <c r="K54" s="25">
        <v>403509</v>
      </c>
      <c r="L54" s="25">
        <v>0</v>
      </c>
      <c r="M54" s="158">
        <v>0</v>
      </c>
      <c r="N54" s="25">
        <v>0</v>
      </c>
      <c r="P54" s="28"/>
      <c r="Q54" s="12"/>
    </row>
    <row r="55" spans="1:17" s="11" customFormat="1" ht="14.25" x14ac:dyDescent="0.2">
      <c r="A55" s="22" t="s">
        <v>55</v>
      </c>
      <c r="B55" s="23">
        <v>0</v>
      </c>
      <c r="C55" s="23">
        <v>126728</v>
      </c>
      <c r="D55" s="23">
        <f t="shared" si="4"/>
        <v>0</v>
      </c>
      <c r="E55" s="170">
        <f t="shared" si="5"/>
        <v>0</v>
      </c>
      <c r="F55" s="40">
        <v>0</v>
      </c>
      <c r="G55" s="26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158">
        <v>0</v>
      </c>
      <c r="N55" s="25">
        <v>0</v>
      </c>
      <c r="Q55" s="12"/>
    </row>
    <row r="56" spans="1:17" s="11" customFormat="1" ht="14.25" x14ac:dyDescent="0.2">
      <c r="A56" s="22" t="s">
        <v>125</v>
      </c>
      <c r="B56" s="23">
        <v>0</v>
      </c>
      <c r="C56" s="23">
        <v>1843745</v>
      </c>
      <c r="D56" s="23">
        <f t="shared" si="4"/>
        <v>1697863</v>
      </c>
      <c r="E56" s="140">
        <f t="shared" si="5"/>
        <v>92.08773447521213</v>
      </c>
      <c r="F56" s="40">
        <v>0</v>
      </c>
      <c r="G56" s="26">
        <v>0</v>
      </c>
      <c r="H56" s="25">
        <v>186255</v>
      </c>
      <c r="I56" s="25">
        <f>212369+259762</f>
        <v>472131</v>
      </c>
      <c r="J56" s="25">
        <f>344477+230000</f>
        <v>574477</v>
      </c>
      <c r="K56" s="25">
        <v>465000</v>
      </c>
      <c r="L56" s="25">
        <v>0</v>
      </c>
      <c r="M56" s="158">
        <v>0</v>
      </c>
      <c r="N56" s="25">
        <v>0</v>
      </c>
      <c r="Q56" s="12"/>
    </row>
    <row r="57" spans="1:17" s="11" customFormat="1" ht="14.25" x14ac:dyDescent="0.2">
      <c r="A57" s="22" t="s">
        <v>56</v>
      </c>
      <c r="B57" s="23">
        <v>0</v>
      </c>
      <c r="C57" s="23"/>
      <c r="D57" s="23">
        <f t="shared" si="4"/>
        <v>0</v>
      </c>
      <c r="E57" s="170">
        <v>0</v>
      </c>
      <c r="F57" s="40">
        <v>0</v>
      </c>
      <c r="G57" s="26"/>
      <c r="H57" s="25"/>
      <c r="I57" s="25">
        <v>0</v>
      </c>
      <c r="J57" s="25">
        <v>0</v>
      </c>
      <c r="K57" s="25">
        <v>0</v>
      </c>
      <c r="L57" s="25">
        <v>0</v>
      </c>
      <c r="M57" s="158">
        <v>0</v>
      </c>
      <c r="N57" s="25">
        <v>0</v>
      </c>
      <c r="Q57" s="12"/>
    </row>
    <row r="58" spans="1:17" s="11" customFormat="1" ht="14.25" x14ac:dyDescent="0.2">
      <c r="A58" s="22" t="s">
        <v>151</v>
      </c>
      <c r="B58" s="23"/>
      <c r="C58" s="23">
        <v>5800000</v>
      </c>
      <c r="D58" s="23">
        <f t="shared" si="4"/>
        <v>2071288.45</v>
      </c>
      <c r="E58" s="170">
        <f t="shared" si="5"/>
        <v>35.711869827586206</v>
      </c>
      <c r="F58" s="26"/>
      <c r="G58" s="25"/>
      <c r="H58" s="25"/>
      <c r="I58" s="25"/>
      <c r="J58" s="25"/>
      <c r="K58" s="25"/>
      <c r="L58" s="25"/>
      <c r="M58" s="40">
        <f>233005+869873+493578+117810.45+357022</f>
        <v>2071288.45</v>
      </c>
      <c r="N58" s="40">
        <v>0</v>
      </c>
      <c r="Q58" s="12"/>
    </row>
    <row r="59" spans="1:17" s="11" customFormat="1" ht="14.25" x14ac:dyDescent="0.2">
      <c r="A59" s="22" t="s">
        <v>152</v>
      </c>
      <c r="B59" s="23"/>
      <c r="C59" s="161">
        <v>8200000</v>
      </c>
      <c r="D59" s="161">
        <f t="shared" si="4"/>
        <v>916601.71</v>
      </c>
      <c r="E59" s="171">
        <f t="shared" si="5"/>
        <v>11.178069634146341</v>
      </c>
      <c r="F59" s="26"/>
      <c r="G59" s="160"/>
      <c r="H59" s="160"/>
      <c r="I59" s="160"/>
      <c r="J59" s="160"/>
      <c r="K59" s="160"/>
      <c r="L59" s="160"/>
      <c r="M59" s="159">
        <f>637016.71+279585</f>
        <v>916601.71</v>
      </c>
      <c r="N59" s="159">
        <v>0</v>
      </c>
      <c r="Q59" s="12"/>
    </row>
    <row r="60" spans="1:17" s="11" customFormat="1" thickBot="1" x14ac:dyDescent="0.25">
      <c r="A60" s="29" t="s">
        <v>38</v>
      </c>
      <c r="B60" s="30">
        <f>SUM(B38:B59)</f>
        <v>95026066</v>
      </c>
      <c r="C60" s="30">
        <f>SUM(C38:C59)</f>
        <v>128577262</v>
      </c>
      <c r="D60" s="162">
        <f>SUM(F60:N60)</f>
        <v>69108109</v>
      </c>
      <c r="E60" s="162">
        <f>SUM(D60/C60)*100</f>
        <v>53.748312823771286</v>
      </c>
      <c r="F60" s="30">
        <f t="shared" ref="F60:L60" si="6">SUM(F38:F57)</f>
        <v>8784678</v>
      </c>
      <c r="G60" s="30">
        <f t="shared" si="6"/>
        <v>8262315</v>
      </c>
      <c r="H60" s="30">
        <f t="shared" si="6"/>
        <v>7956568</v>
      </c>
      <c r="I60" s="30">
        <f t="shared" si="6"/>
        <v>9415734.9000000004</v>
      </c>
      <c r="J60" s="30">
        <f t="shared" si="6"/>
        <v>8472254</v>
      </c>
      <c r="K60" s="30">
        <f t="shared" si="6"/>
        <v>9636221</v>
      </c>
      <c r="L60" s="30">
        <f t="shared" si="6"/>
        <v>5318417</v>
      </c>
      <c r="M60" s="30">
        <f>SUM(M38:M59)</f>
        <v>11261921.099999998</v>
      </c>
      <c r="N60" s="30">
        <f>SUM(N38:N59)</f>
        <v>0</v>
      </c>
      <c r="P60" s="42"/>
      <c r="Q60" s="12"/>
    </row>
    <row r="61" spans="1:17" s="11" customFormat="1" thickTop="1" x14ac:dyDescent="0.2">
      <c r="A61" s="32"/>
      <c r="B61" s="43"/>
      <c r="C61" s="43"/>
      <c r="D61" s="43"/>
      <c r="E61" s="129"/>
      <c r="F61" s="33"/>
      <c r="G61" s="33"/>
      <c r="H61" s="33"/>
      <c r="I61" s="33"/>
      <c r="J61" s="33"/>
      <c r="K61" s="33"/>
      <c r="L61" s="33"/>
      <c r="M61" s="33"/>
      <c r="N61" s="33"/>
      <c r="P61" s="28"/>
      <c r="Q61" s="12"/>
    </row>
    <row r="62" spans="1:17" s="11" customFormat="1" thickBot="1" x14ac:dyDescent="0.25">
      <c r="A62" s="17" t="s">
        <v>39</v>
      </c>
      <c r="B62" s="44">
        <f>B35-B60</f>
        <v>0</v>
      </c>
      <c r="C62" s="44">
        <f>C35-C60</f>
        <v>0</v>
      </c>
      <c r="D62" s="44">
        <f>D35-D60</f>
        <v>4453317.7799999863</v>
      </c>
      <c r="E62" s="130"/>
      <c r="F62" s="44">
        <f t="shared" ref="F62:N62" si="7">F35-F60</f>
        <v>27119556</v>
      </c>
      <c r="G62" s="44">
        <f t="shared" si="7"/>
        <v>-4685865</v>
      </c>
      <c r="H62" s="44">
        <f t="shared" si="7"/>
        <v>-7730198</v>
      </c>
      <c r="I62" s="44">
        <f t="shared" si="7"/>
        <v>-7990307.3300000001</v>
      </c>
      <c r="J62" s="44">
        <f t="shared" si="7"/>
        <v>21102803</v>
      </c>
      <c r="K62" s="44">
        <f t="shared" si="7"/>
        <v>-7590222</v>
      </c>
      <c r="L62" s="44">
        <f t="shared" si="7"/>
        <v>-5089948</v>
      </c>
      <c r="M62" s="44">
        <f t="shared" si="7"/>
        <v>-10682500.889999997</v>
      </c>
      <c r="N62" s="44">
        <f t="shared" si="7"/>
        <v>0</v>
      </c>
      <c r="Q62" s="12"/>
    </row>
    <row r="63" spans="1:17" s="11" customFormat="1" ht="14.25" x14ac:dyDescent="0.2">
      <c r="B63" s="33"/>
      <c r="C63" s="33"/>
      <c r="D63" s="33"/>
      <c r="E63" s="129"/>
      <c r="F63" s="33"/>
      <c r="G63" s="33"/>
      <c r="H63" s="33"/>
      <c r="I63" s="33"/>
      <c r="J63" s="33"/>
      <c r="K63" s="33"/>
      <c r="L63" s="33"/>
      <c r="M63" s="33"/>
      <c r="N63" s="33"/>
      <c r="Q63" s="12"/>
    </row>
    <row r="64" spans="1:17" s="11" customFormat="1" ht="5.25" customHeight="1" x14ac:dyDescent="0.2">
      <c r="E64" s="131"/>
      <c r="Q64" s="12"/>
    </row>
    <row r="65" spans="1:17" s="11" customFormat="1" ht="14.25" x14ac:dyDescent="0.2">
      <c r="A65" s="11" t="s">
        <v>40</v>
      </c>
      <c r="B65" s="11" t="s">
        <v>41</v>
      </c>
      <c r="E65" s="131"/>
      <c r="F65" s="45" t="s">
        <v>42</v>
      </c>
      <c r="G65" s="45"/>
      <c r="I65" s="45" t="s">
        <v>42</v>
      </c>
      <c r="J65" s="45"/>
      <c r="L65" s="45" t="s">
        <v>157</v>
      </c>
      <c r="Q65" s="12"/>
    </row>
    <row r="66" spans="1:17" s="11" customFormat="1" ht="14.25" x14ac:dyDescent="0.2">
      <c r="E66" s="131"/>
      <c r="F66" s="124"/>
      <c r="G66" s="124"/>
      <c r="I66" s="124"/>
      <c r="J66" s="124"/>
      <c r="Q66" s="12"/>
    </row>
    <row r="67" spans="1:17" s="11" customFormat="1" ht="14.25" x14ac:dyDescent="0.2">
      <c r="E67" s="131"/>
      <c r="F67" s="124"/>
      <c r="G67" s="124"/>
      <c r="L67" s="124"/>
      <c r="M67" s="124"/>
      <c r="Q67" s="12"/>
    </row>
    <row r="68" spans="1:17" s="11" customFormat="1" ht="14.25" x14ac:dyDescent="0.2">
      <c r="A68" s="11" t="s">
        <v>43</v>
      </c>
      <c r="B68" s="11" t="s">
        <v>44</v>
      </c>
      <c r="E68" s="131"/>
      <c r="F68" s="45" t="s">
        <v>45</v>
      </c>
      <c r="G68" s="45"/>
      <c r="L68" s="45" t="s">
        <v>155</v>
      </c>
      <c r="M68" s="45"/>
      <c r="Q68" s="12"/>
    </row>
    <row r="69" spans="1:17" s="11" customFormat="1" ht="14.25" x14ac:dyDescent="0.2">
      <c r="A69" s="11" t="s">
        <v>162</v>
      </c>
      <c r="B69" s="11" t="s">
        <v>164</v>
      </c>
      <c r="E69" s="131"/>
      <c r="F69" s="45" t="s">
        <v>46</v>
      </c>
      <c r="G69" s="45"/>
      <c r="L69" s="45" t="s">
        <v>154</v>
      </c>
      <c r="M69" s="45"/>
      <c r="Q69" s="12"/>
    </row>
    <row r="70" spans="1:17" s="11" customFormat="1" ht="14.25" x14ac:dyDescent="0.2">
      <c r="A70" s="11" t="s">
        <v>163</v>
      </c>
      <c r="B70" s="11" t="s">
        <v>161</v>
      </c>
      <c r="E70" s="131"/>
      <c r="F70" s="45" t="s">
        <v>47</v>
      </c>
      <c r="G70" s="45"/>
      <c r="L70" s="45" t="s">
        <v>156</v>
      </c>
      <c r="M70" s="45"/>
      <c r="Q70" s="12"/>
    </row>
    <row r="71" spans="1:17" s="11" customFormat="1" ht="14.25" x14ac:dyDescent="0.2">
      <c r="E71" s="131"/>
      <c r="F71" s="124"/>
      <c r="G71" s="124"/>
      <c r="L71" s="124"/>
      <c r="M71" s="124"/>
      <c r="Q71" s="12"/>
    </row>
    <row r="72" spans="1:17" s="11" customFormat="1" ht="14.25" x14ac:dyDescent="0.2">
      <c r="A72" s="11" t="s">
        <v>138</v>
      </c>
      <c r="B72" s="11" t="s">
        <v>138</v>
      </c>
      <c r="E72" s="131"/>
      <c r="F72" s="45" t="s">
        <v>121</v>
      </c>
      <c r="G72" s="45"/>
      <c r="L72" s="45" t="s">
        <v>138</v>
      </c>
      <c r="M72" s="45"/>
      <c r="Q72" s="12"/>
    </row>
    <row r="73" spans="1:17" s="11" customFormat="1" ht="14.25" x14ac:dyDescent="0.2">
      <c r="B73" s="33"/>
      <c r="C73" s="33"/>
      <c r="D73" s="33"/>
      <c r="E73" s="129"/>
      <c r="F73" s="33"/>
      <c r="G73" s="33"/>
      <c r="H73" s="33"/>
      <c r="I73" s="33"/>
      <c r="J73" s="33"/>
      <c r="K73" s="33"/>
      <c r="L73" s="33"/>
      <c r="M73" s="33"/>
      <c r="N73" s="33"/>
      <c r="Q73" s="12"/>
    </row>
    <row r="74" spans="1:17" s="11" customFormat="1" ht="14.25" x14ac:dyDescent="0.2">
      <c r="B74" s="33"/>
      <c r="C74" s="33"/>
      <c r="D74" s="33"/>
      <c r="E74" s="129"/>
      <c r="F74" s="33"/>
      <c r="G74" s="33"/>
      <c r="H74" s="33"/>
      <c r="I74" s="33"/>
      <c r="J74" s="33"/>
      <c r="K74" s="33"/>
      <c r="L74" s="33"/>
      <c r="M74" s="33"/>
      <c r="N74" s="33"/>
      <c r="Q74" s="12"/>
    </row>
  </sheetData>
  <mergeCells count="4">
    <mergeCell ref="A17:A18"/>
    <mergeCell ref="A11:N11"/>
    <mergeCell ref="A13:N13"/>
    <mergeCell ref="A15:N15"/>
  </mergeCells>
  <pageMargins left="0.7" right="0.7" top="0.75" bottom="0.75" header="0.3" footer="0.3"/>
  <pageSetup paperSize="9" scale="67" orientation="portrait" r:id="rId1"/>
  <headerFooter>
    <oddFooter>&amp;L&amp;8THABO MOFUTSANYANA DISTRICT MUNICIPALITY&amp;C&amp;8SECTION 71 REPORT
STATEMENT OF FINANCIAL PERFORMANCE&amp;R&amp;8PAGE 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T48"/>
  <sheetViews>
    <sheetView view="pageBreakPreview" topLeftCell="A13" zoomScaleNormal="80" zoomScaleSheetLayoutView="100" workbookViewId="0">
      <selection activeCell="H8" sqref="H1:H1048576"/>
    </sheetView>
  </sheetViews>
  <sheetFormatPr defaultColWidth="9.140625" defaultRowHeight="15.75" x14ac:dyDescent="0.25"/>
  <cols>
    <col min="1" max="1" width="47.5703125" style="47" customWidth="1"/>
    <col min="2" max="7" width="16.42578125" style="47" hidden="1" customWidth="1"/>
    <col min="8" max="10" width="14.28515625" style="47" bestFit="1" customWidth="1"/>
    <col min="11" max="13" width="14.28515625" style="47" hidden="1" customWidth="1"/>
    <col min="14" max="15" width="15.85546875" style="47" hidden="1" customWidth="1"/>
    <col min="16" max="16" width="17.85546875" style="47" hidden="1" customWidth="1"/>
    <col min="17" max="17" width="9.140625" style="47"/>
    <col min="18" max="20" width="14.28515625" style="47" bestFit="1" customWidth="1"/>
    <col min="21" max="16384" width="9.140625" style="47"/>
  </cols>
  <sheetData>
    <row r="11" spans="1:18" ht="25.5" customHeight="1" x14ac:dyDescent="0.25">
      <c r="A11" s="4" t="s">
        <v>158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3" spans="1:18" ht="31.5" x14ac:dyDescent="0.25">
      <c r="A13" s="48" t="s">
        <v>57</v>
      </c>
      <c r="B13" s="49" t="s">
        <v>58</v>
      </c>
      <c r="C13" s="50" t="s">
        <v>59</v>
      </c>
      <c r="D13" s="50" t="s">
        <v>60</v>
      </c>
      <c r="E13" s="50" t="s">
        <v>134</v>
      </c>
      <c r="F13" s="50" t="s">
        <v>135</v>
      </c>
      <c r="G13" s="50" t="s">
        <v>136</v>
      </c>
      <c r="H13" s="50" t="s">
        <v>146</v>
      </c>
      <c r="I13" s="50" t="s">
        <v>147</v>
      </c>
      <c r="J13" s="50" t="s">
        <v>148</v>
      </c>
      <c r="K13" s="50" t="s">
        <v>136</v>
      </c>
      <c r="L13" s="50" t="s">
        <v>136</v>
      </c>
      <c r="M13" s="50" t="s">
        <v>136</v>
      </c>
      <c r="N13" s="50" t="s">
        <v>136</v>
      </c>
      <c r="O13" s="50" t="s">
        <v>136</v>
      </c>
      <c r="P13" s="50" t="s">
        <v>136</v>
      </c>
    </row>
    <row r="14" spans="1:18" ht="16.5" customHeight="1" x14ac:dyDescent="0.25">
      <c r="A14" s="51" t="s">
        <v>61</v>
      </c>
      <c r="B14" s="52">
        <f>327646+675362+3604912+20000000+2591555</f>
        <v>27199475</v>
      </c>
      <c r="C14" s="53">
        <f>B40</f>
        <v>55461391</v>
      </c>
      <c r="D14" s="53">
        <f t="shared" ref="D14:G14" si="0">+C40</f>
        <v>48966503</v>
      </c>
      <c r="E14" s="53">
        <f t="shared" si="0"/>
        <v>40778928</v>
      </c>
      <c r="F14" s="54">
        <f t="shared" si="0"/>
        <v>37707842</v>
      </c>
      <c r="G14" s="53">
        <f t="shared" si="0"/>
        <v>57782205</v>
      </c>
      <c r="H14" s="167">
        <f t="shared" ref="H14" si="1">+G40</f>
        <v>45032315</v>
      </c>
      <c r="I14" s="167">
        <f t="shared" ref="I14" si="2">+H40</f>
        <v>38405306</v>
      </c>
      <c r="J14" s="167">
        <f t="shared" ref="J14" si="3">+I40</f>
        <v>27322977</v>
      </c>
      <c r="K14" s="53">
        <f t="shared" ref="K14" si="4">+J40</f>
        <v>27322977</v>
      </c>
      <c r="L14" s="53">
        <f t="shared" ref="L14" si="5">+K40</f>
        <v>27322977</v>
      </c>
      <c r="M14" s="53">
        <f t="shared" ref="M14" si="6">+L40</f>
        <v>27322977</v>
      </c>
      <c r="N14" s="53">
        <f t="shared" ref="N14" si="7">+M40</f>
        <v>27322977</v>
      </c>
      <c r="O14" s="53">
        <f t="shared" ref="O14" si="8">+N40</f>
        <v>27322977</v>
      </c>
      <c r="P14" s="53">
        <f t="shared" ref="P14" si="9">+O40</f>
        <v>27322977</v>
      </c>
      <c r="R14" s="55"/>
    </row>
    <row r="15" spans="1:18" x14ac:dyDescent="0.25">
      <c r="A15" s="51" t="s">
        <v>62</v>
      </c>
      <c r="B15" s="56"/>
      <c r="C15" s="57"/>
      <c r="D15" s="57"/>
      <c r="E15" s="57"/>
      <c r="F15" s="58"/>
      <c r="G15" s="57"/>
      <c r="H15" s="56"/>
      <c r="I15" s="57"/>
      <c r="J15" s="168"/>
      <c r="K15" s="57"/>
      <c r="L15" s="58"/>
      <c r="M15" s="57"/>
      <c r="N15" s="57"/>
      <c r="O15" s="57"/>
      <c r="P15" s="57"/>
    </row>
    <row r="16" spans="1:18" x14ac:dyDescent="0.25">
      <c r="A16" s="59" t="s">
        <v>63</v>
      </c>
      <c r="B16" s="60">
        <v>0</v>
      </c>
      <c r="C16" s="61">
        <v>0</v>
      </c>
      <c r="D16" s="62">
        <v>0</v>
      </c>
      <c r="E16" s="61">
        <v>0</v>
      </c>
      <c r="F16" s="63">
        <v>0</v>
      </c>
      <c r="G16" s="61">
        <v>0</v>
      </c>
      <c r="H16" s="60">
        <v>0</v>
      </c>
      <c r="I16" s="61">
        <v>0</v>
      </c>
      <c r="J16" s="164">
        <v>0</v>
      </c>
      <c r="K16" s="61">
        <v>0</v>
      </c>
      <c r="L16" s="63">
        <v>0</v>
      </c>
      <c r="M16" s="61">
        <v>0</v>
      </c>
      <c r="N16" s="61">
        <v>0</v>
      </c>
      <c r="O16" s="61">
        <v>0</v>
      </c>
      <c r="P16" s="61">
        <v>0</v>
      </c>
    </row>
    <row r="17" spans="1:20" ht="18.75" customHeight="1" x14ac:dyDescent="0.25">
      <c r="A17" s="59" t="s">
        <v>64</v>
      </c>
      <c r="B17" s="60">
        <v>0</v>
      </c>
      <c r="C17" s="61">
        <v>0</v>
      </c>
      <c r="D17" s="62">
        <v>0</v>
      </c>
      <c r="E17" s="61">
        <v>0</v>
      </c>
      <c r="F17" s="63">
        <v>0</v>
      </c>
      <c r="G17" s="61">
        <v>0</v>
      </c>
      <c r="H17" s="60">
        <v>0</v>
      </c>
      <c r="I17" s="61">
        <v>0</v>
      </c>
      <c r="J17" s="164">
        <v>0</v>
      </c>
      <c r="K17" s="61">
        <v>0</v>
      </c>
      <c r="L17" s="63">
        <v>0</v>
      </c>
      <c r="M17" s="61">
        <v>0</v>
      </c>
      <c r="N17" s="61">
        <v>0</v>
      </c>
      <c r="O17" s="61">
        <v>0</v>
      </c>
      <c r="P17" s="61">
        <v>0</v>
      </c>
    </row>
    <row r="18" spans="1:20" x14ac:dyDescent="0.25">
      <c r="A18" s="59" t="s">
        <v>65</v>
      </c>
      <c r="B18" s="60">
        <v>35666000</v>
      </c>
      <c r="C18" s="61">
        <v>3332000</v>
      </c>
      <c r="D18" s="62">
        <v>0</v>
      </c>
      <c r="E18" s="61">
        <v>1181250</v>
      </c>
      <c r="F18" s="61">
        <v>29366000</v>
      </c>
      <c r="G18" s="61">
        <v>1826156</v>
      </c>
      <c r="H18" s="60">
        <v>0</v>
      </c>
      <c r="I18" s="61">
        <v>385000</v>
      </c>
      <c r="J18" s="164">
        <v>0</v>
      </c>
      <c r="K18" s="61">
        <v>0</v>
      </c>
      <c r="L18" s="63">
        <v>0</v>
      </c>
      <c r="M18" s="61">
        <v>0</v>
      </c>
      <c r="N18" s="61">
        <v>0</v>
      </c>
      <c r="O18" s="61">
        <v>0</v>
      </c>
      <c r="P18" s="61">
        <v>0</v>
      </c>
      <c r="R18" s="55"/>
    </row>
    <row r="19" spans="1:20" x14ac:dyDescent="0.25">
      <c r="A19" s="59" t="s">
        <v>66</v>
      </c>
      <c r="B19" s="60">
        <v>0</v>
      </c>
      <c r="C19" s="61">
        <v>0</v>
      </c>
      <c r="D19" s="62">
        <v>0</v>
      </c>
      <c r="E19" s="61">
        <v>0</v>
      </c>
      <c r="F19" s="61">
        <v>0</v>
      </c>
      <c r="G19" s="61">
        <v>0</v>
      </c>
      <c r="H19" s="60">
        <v>0</v>
      </c>
      <c r="I19" s="61">
        <v>0</v>
      </c>
      <c r="J19" s="164">
        <v>0</v>
      </c>
      <c r="K19" s="61">
        <v>0</v>
      </c>
      <c r="L19" s="63">
        <v>0</v>
      </c>
      <c r="M19" s="61">
        <v>0</v>
      </c>
      <c r="N19" s="61">
        <v>0</v>
      </c>
      <c r="O19" s="61">
        <v>0</v>
      </c>
      <c r="P19" s="61">
        <v>0</v>
      </c>
    </row>
    <row r="20" spans="1:20" x14ac:dyDescent="0.25">
      <c r="A20" s="64" t="s">
        <v>67</v>
      </c>
      <c r="B20" s="60">
        <v>0</v>
      </c>
      <c r="C20" s="61">
        <v>0</v>
      </c>
      <c r="D20" s="62">
        <v>0</v>
      </c>
      <c r="E20" s="61">
        <v>0</v>
      </c>
      <c r="F20" s="61">
        <v>0</v>
      </c>
      <c r="G20" s="61">
        <v>0</v>
      </c>
      <c r="H20" s="60">
        <v>0</v>
      </c>
      <c r="I20" s="61">
        <v>0</v>
      </c>
      <c r="J20" s="164">
        <v>0</v>
      </c>
      <c r="K20" s="61">
        <v>0</v>
      </c>
      <c r="L20" s="63">
        <v>0</v>
      </c>
      <c r="M20" s="61">
        <v>0</v>
      </c>
      <c r="N20" s="61">
        <v>0</v>
      </c>
      <c r="O20" s="61">
        <v>0</v>
      </c>
      <c r="P20" s="61">
        <v>0</v>
      </c>
    </row>
    <row r="21" spans="1:20" x14ac:dyDescent="0.25">
      <c r="A21" s="64" t="s">
        <v>68</v>
      </c>
      <c r="B21" s="60">
        <v>219399</v>
      </c>
      <c r="C21" s="61">
        <v>220389</v>
      </c>
      <c r="D21" s="61">
        <v>221336</v>
      </c>
      <c r="E21" s="61">
        <v>204743</v>
      </c>
      <c r="F21" s="61">
        <v>187410</v>
      </c>
      <c r="G21" s="61">
        <v>219208</v>
      </c>
      <c r="H21" s="61">
        <v>214843</v>
      </c>
      <c r="I21" s="61">
        <v>194385</v>
      </c>
      <c r="J21" s="164">
        <v>0</v>
      </c>
      <c r="K21" s="61">
        <v>0</v>
      </c>
      <c r="L21" s="63">
        <v>0</v>
      </c>
      <c r="M21" s="61">
        <v>0</v>
      </c>
      <c r="N21" s="61">
        <v>0</v>
      </c>
      <c r="O21" s="61">
        <v>0</v>
      </c>
      <c r="P21" s="61">
        <v>0</v>
      </c>
      <c r="R21" s="55"/>
    </row>
    <row r="22" spans="1:20" x14ac:dyDescent="0.25">
      <c r="A22" s="59" t="s">
        <v>69</v>
      </c>
      <c r="B22" s="60">
        <v>0</v>
      </c>
      <c r="C22" s="61">
        <v>0</v>
      </c>
      <c r="D22" s="62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164">
        <v>0</v>
      </c>
      <c r="K22" s="61">
        <v>0</v>
      </c>
      <c r="L22" s="63">
        <v>0</v>
      </c>
      <c r="M22" s="61">
        <v>0</v>
      </c>
      <c r="N22" s="61">
        <v>0</v>
      </c>
      <c r="O22" s="61">
        <v>0</v>
      </c>
      <c r="P22" s="61">
        <v>0</v>
      </c>
    </row>
    <row r="23" spans="1:20" x14ac:dyDescent="0.25">
      <c r="A23" s="59" t="s">
        <v>70</v>
      </c>
      <c r="B23" s="60">
        <v>0</v>
      </c>
      <c r="C23" s="61">
        <v>0</v>
      </c>
      <c r="D23" s="62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64">
        <v>0</v>
      </c>
      <c r="K23" s="61">
        <v>0</v>
      </c>
      <c r="L23" s="63">
        <v>0</v>
      </c>
      <c r="M23" s="61">
        <v>0</v>
      </c>
      <c r="N23" s="61">
        <v>0</v>
      </c>
      <c r="O23" s="61">
        <v>0</v>
      </c>
      <c r="P23" s="61">
        <v>0</v>
      </c>
      <c r="R23" s="55"/>
      <c r="S23" s="65"/>
    </row>
    <row r="24" spans="1:20" x14ac:dyDescent="0.25">
      <c r="A24" s="59" t="s">
        <v>71</v>
      </c>
      <c r="B24" s="60">
        <v>0</v>
      </c>
      <c r="C24" s="61">
        <v>0</v>
      </c>
      <c r="D24" s="62">
        <v>0</v>
      </c>
      <c r="E24" s="61">
        <v>6184632</v>
      </c>
      <c r="F24" s="61">
        <v>254841</v>
      </c>
      <c r="G24" s="61">
        <v>0</v>
      </c>
      <c r="H24" s="61">
        <v>1006222</v>
      </c>
      <c r="I24" s="61">
        <v>0</v>
      </c>
      <c r="J24" s="164">
        <v>0</v>
      </c>
      <c r="K24" s="61">
        <v>0</v>
      </c>
      <c r="L24" s="63">
        <v>0</v>
      </c>
      <c r="M24" s="61">
        <v>0</v>
      </c>
      <c r="N24" s="61">
        <v>0</v>
      </c>
      <c r="O24" s="61">
        <v>0</v>
      </c>
      <c r="P24" s="61">
        <v>0</v>
      </c>
    </row>
    <row r="25" spans="1:20" ht="18" customHeight="1" x14ac:dyDescent="0.25">
      <c r="A25" s="59" t="s">
        <v>72</v>
      </c>
      <c r="B25" s="60">
        <v>23974</v>
      </c>
      <c r="C25" s="61">
        <v>39589</v>
      </c>
      <c r="D25" s="62">
        <v>13522</v>
      </c>
      <c r="E25" s="138">
        <v>50468</v>
      </c>
      <c r="F25" s="138">
        <v>31374</v>
      </c>
      <c r="G25" s="61">
        <v>249138</v>
      </c>
      <c r="H25" s="138">
        <v>13626</v>
      </c>
      <c r="I25" s="138">
        <v>14016</v>
      </c>
      <c r="J25" s="166">
        <v>0</v>
      </c>
      <c r="K25" s="61">
        <v>0</v>
      </c>
      <c r="L25" s="63">
        <v>0</v>
      </c>
      <c r="M25" s="61">
        <v>0</v>
      </c>
      <c r="N25" s="138">
        <v>0</v>
      </c>
      <c r="O25" s="138">
        <v>0</v>
      </c>
      <c r="P25" s="138">
        <v>0</v>
      </c>
      <c r="R25" s="55"/>
    </row>
    <row r="26" spans="1:20" ht="20.25" customHeight="1" x14ac:dyDescent="0.25">
      <c r="A26" s="66" t="s">
        <v>73</v>
      </c>
      <c r="B26" s="67">
        <f>SUM(B16:B25)</f>
        <v>35909373</v>
      </c>
      <c r="C26" s="68">
        <f t="shared" ref="C26:P26" si="10">SUM(C16:C25)</f>
        <v>3591978</v>
      </c>
      <c r="D26" s="68">
        <f t="shared" si="10"/>
        <v>234858</v>
      </c>
      <c r="E26" s="68">
        <f t="shared" si="10"/>
        <v>7621093</v>
      </c>
      <c r="F26" s="68">
        <f t="shared" si="10"/>
        <v>29839625</v>
      </c>
      <c r="G26" s="68">
        <f t="shared" si="10"/>
        <v>2294502</v>
      </c>
      <c r="H26" s="68">
        <f>SUM(H16:H25)</f>
        <v>1234691</v>
      </c>
      <c r="I26" s="68">
        <f t="shared" si="10"/>
        <v>593401</v>
      </c>
      <c r="J26" s="68">
        <f t="shared" si="10"/>
        <v>0</v>
      </c>
      <c r="K26" s="68">
        <f t="shared" si="10"/>
        <v>0</v>
      </c>
      <c r="L26" s="68">
        <f t="shared" si="10"/>
        <v>0</v>
      </c>
      <c r="M26" s="68">
        <f t="shared" si="10"/>
        <v>0</v>
      </c>
      <c r="N26" s="68">
        <f t="shared" si="10"/>
        <v>0</v>
      </c>
      <c r="O26" s="68">
        <f t="shared" si="10"/>
        <v>0</v>
      </c>
      <c r="P26" s="68">
        <f t="shared" si="10"/>
        <v>0</v>
      </c>
      <c r="R26" s="55"/>
    </row>
    <row r="27" spans="1:20" ht="5.25" customHeight="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20" x14ac:dyDescent="0.25">
      <c r="A28" s="71" t="s">
        <v>74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20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20" x14ac:dyDescent="0.25">
      <c r="A30" s="59" t="s">
        <v>75</v>
      </c>
      <c r="B30" s="73">
        <v>4681322</v>
      </c>
      <c r="C30" s="74">
        <v>4249768</v>
      </c>
      <c r="D30" s="74">
        <v>4382605</v>
      </c>
      <c r="E30" s="74">
        <v>4738749</v>
      </c>
      <c r="F30" s="74">
        <v>4962295</v>
      </c>
      <c r="G30" s="74">
        <v>4114678</v>
      </c>
      <c r="H30" s="74">
        <v>5327495</v>
      </c>
      <c r="I30" s="74">
        <v>4567065</v>
      </c>
      <c r="J30" s="163">
        <v>0</v>
      </c>
      <c r="K30" s="74">
        <v>0</v>
      </c>
      <c r="L30" s="75">
        <v>0</v>
      </c>
      <c r="M30" s="74">
        <v>0</v>
      </c>
      <c r="N30" s="74">
        <v>0</v>
      </c>
      <c r="O30" s="74">
        <v>0</v>
      </c>
      <c r="P30" s="74">
        <v>0</v>
      </c>
      <c r="R30" s="76"/>
      <c r="S30" s="76"/>
      <c r="T30" s="76"/>
    </row>
    <row r="31" spans="1:20" ht="15" customHeight="1" x14ac:dyDescent="0.25">
      <c r="A31" s="59" t="s">
        <v>76</v>
      </c>
      <c r="B31" s="60">
        <f>2436802+22000</f>
        <v>2458802</v>
      </c>
      <c r="C31" s="61">
        <v>4835285</v>
      </c>
      <c r="D31" s="61">
        <v>3305782</v>
      </c>
      <c r="E31" s="61">
        <v>4769198</v>
      </c>
      <c r="F31" s="61">
        <v>4228490</v>
      </c>
      <c r="G31" s="61">
        <v>9481260</v>
      </c>
      <c r="H31" s="61">
        <v>2534205</v>
      </c>
      <c r="I31" s="61">
        <v>4120775</v>
      </c>
      <c r="J31" s="164">
        <v>0</v>
      </c>
      <c r="K31" s="61">
        <v>0</v>
      </c>
      <c r="L31" s="63">
        <v>0</v>
      </c>
      <c r="M31" s="61">
        <v>0</v>
      </c>
      <c r="N31" s="61">
        <v>0</v>
      </c>
      <c r="O31" s="61">
        <v>0</v>
      </c>
      <c r="P31" s="61">
        <v>0</v>
      </c>
      <c r="R31" s="76"/>
      <c r="S31" s="76"/>
    </row>
    <row r="32" spans="1:20" x14ac:dyDescent="0.25">
      <c r="A32" s="59" t="s">
        <v>77</v>
      </c>
      <c r="B32" s="60">
        <v>507333</v>
      </c>
      <c r="C32" s="61">
        <v>1001813</v>
      </c>
      <c r="D32" s="61">
        <v>734046</v>
      </c>
      <c r="E32" s="61">
        <v>1184232</v>
      </c>
      <c r="F32" s="61">
        <v>574477</v>
      </c>
      <c r="G32" s="61">
        <v>1448454</v>
      </c>
      <c r="H32" s="60">
        <v>0</v>
      </c>
      <c r="I32" s="61">
        <v>2987890</v>
      </c>
      <c r="J32" s="164">
        <v>0</v>
      </c>
      <c r="K32" s="61">
        <v>0</v>
      </c>
      <c r="L32" s="63">
        <v>0</v>
      </c>
      <c r="M32" s="61">
        <v>0</v>
      </c>
      <c r="N32" s="61">
        <v>0</v>
      </c>
      <c r="O32" s="61">
        <v>0</v>
      </c>
      <c r="P32" s="61">
        <v>0</v>
      </c>
      <c r="R32" s="76"/>
      <c r="S32" s="77"/>
    </row>
    <row r="33" spans="1:19" x14ac:dyDescent="0.25">
      <c r="A33" s="59" t="s">
        <v>78</v>
      </c>
      <c r="B33" s="60">
        <v>0</v>
      </c>
      <c r="C33" s="61">
        <v>0</v>
      </c>
      <c r="D33" s="61">
        <v>0</v>
      </c>
      <c r="E33" s="61">
        <v>0</v>
      </c>
      <c r="F33" s="63">
        <v>0</v>
      </c>
      <c r="G33" s="61">
        <v>0</v>
      </c>
      <c r="H33" s="60">
        <v>0</v>
      </c>
      <c r="I33" s="61">
        <v>0</v>
      </c>
      <c r="J33" s="164">
        <v>0</v>
      </c>
      <c r="K33" s="61">
        <v>0</v>
      </c>
      <c r="L33" s="63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9" x14ac:dyDescent="0.25">
      <c r="A34" s="59" t="s">
        <v>79</v>
      </c>
      <c r="B34" s="60">
        <v>0</v>
      </c>
      <c r="C34" s="61">
        <v>0</v>
      </c>
      <c r="D34" s="61">
        <v>0</v>
      </c>
      <c r="E34" s="61">
        <v>0</v>
      </c>
      <c r="F34" s="63">
        <v>0</v>
      </c>
      <c r="G34" s="61">
        <v>0</v>
      </c>
      <c r="H34" s="60">
        <v>0</v>
      </c>
      <c r="I34" s="61">
        <v>0</v>
      </c>
      <c r="J34" s="164">
        <v>0</v>
      </c>
      <c r="K34" s="61">
        <v>0</v>
      </c>
      <c r="L34" s="63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9" x14ac:dyDescent="0.25">
      <c r="A35" s="59" t="s">
        <v>80</v>
      </c>
      <c r="B35" s="60">
        <v>0</v>
      </c>
      <c r="C35" s="61">
        <v>0</v>
      </c>
      <c r="D35" s="61">
        <v>0</v>
      </c>
      <c r="E35" s="61">
        <v>0</v>
      </c>
      <c r="F35" s="63">
        <v>0</v>
      </c>
      <c r="G35" s="61">
        <v>0</v>
      </c>
      <c r="H35" s="60">
        <v>0</v>
      </c>
      <c r="I35" s="61">
        <v>0</v>
      </c>
      <c r="J35" s="164">
        <v>0</v>
      </c>
      <c r="K35" s="61">
        <v>0</v>
      </c>
      <c r="L35" s="63">
        <v>0</v>
      </c>
      <c r="M35" s="61">
        <v>0</v>
      </c>
      <c r="N35" s="61">
        <v>0</v>
      </c>
      <c r="O35" s="61">
        <v>0</v>
      </c>
      <c r="P35" s="61">
        <v>0</v>
      </c>
      <c r="S35" s="65"/>
    </row>
    <row r="36" spans="1:19" x14ac:dyDescent="0.25">
      <c r="A36" s="59" t="s">
        <v>81</v>
      </c>
      <c r="B36" s="60">
        <v>0</v>
      </c>
      <c r="C36" s="61">
        <v>0</v>
      </c>
      <c r="D36" s="61">
        <v>0</v>
      </c>
      <c r="E36" s="61">
        <v>0</v>
      </c>
      <c r="F36" s="63">
        <v>0</v>
      </c>
      <c r="G36" s="61">
        <v>0</v>
      </c>
      <c r="H36" s="60">
        <v>0</v>
      </c>
      <c r="I36" s="61">
        <v>0</v>
      </c>
      <c r="J36" s="164">
        <v>0</v>
      </c>
      <c r="K36" s="61">
        <v>0</v>
      </c>
      <c r="L36" s="63">
        <v>0</v>
      </c>
      <c r="M36" s="61">
        <v>0</v>
      </c>
      <c r="N36" s="61">
        <v>0</v>
      </c>
      <c r="O36" s="61">
        <v>0</v>
      </c>
      <c r="P36" s="61">
        <v>0</v>
      </c>
    </row>
    <row r="37" spans="1:19" x14ac:dyDescent="0.25">
      <c r="A37" s="59" t="s">
        <v>82</v>
      </c>
      <c r="B37" s="60">
        <v>0</v>
      </c>
      <c r="C37" s="61">
        <v>0</v>
      </c>
      <c r="D37" s="61">
        <v>0</v>
      </c>
      <c r="E37" s="61">
        <v>0</v>
      </c>
      <c r="F37" s="63">
        <v>0</v>
      </c>
      <c r="G37" s="61">
        <v>0</v>
      </c>
      <c r="H37" s="165">
        <v>0</v>
      </c>
      <c r="I37" s="138">
        <v>0</v>
      </c>
      <c r="J37" s="166">
        <v>0</v>
      </c>
      <c r="K37" s="61">
        <v>0</v>
      </c>
      <c r="L37" s="63">
        <v>0</v>
      </c>
      <c r="M37" s="61">
        <v>0</v>
      </c>
      <c r="N37" s="138">
        <v>0</v>
      </c>
      <c r="O37" s="138">
        <v>0</v>
      </c>
      <c r="P37" s="138">
        <v>0</v>
      </c>
    </row>
    <row r="38" spans="1:19" ht="15.75" customHeight="1" x14ac:dyDescent="0.25">
      <c r="A38" s="66" t="s">
        <v>83</v>
      </c>
      <c r="B38" s="67">
        <f>SUM(B30:B37)</f>
        <v>7647457</v>
      </c>
      <c r="C38" s="68">
        <f>SUM(C30:C37)</f>
        <v>10086866</v>
      </c>
      <c r="D38" s="68">
        <f>SUM(D30:D37)</f>
        <v>8422433</v>
      </c>
      <c r="E38" s="68">
        <f t="shared" ref="E38:P38" si="11">SUM(E30:E37)</f>
        <v>10692179</v>
      </c>
      <c r="F38" s="68">
        <f t="shared" si="11"/>
        <v>9765262</v>
      </c>
      <c r="G38" s="68">
        <f t="shared" si="11"/>
        <v>15044392</v>
      </c>
      <c r="H38" s="68">
        <f t="shared" si="11"/>
        <v>7861700</v>
      </c>
      <c r="I38" s="68">
        <f t="shared" si="11"/>
        <v>11675730</v>
      </c>
      <c r="J38" s="68">
        <f t="shared" si="11"/>
        <v>0</v>
      </c>
      <c r="K38" s="68">
        <f t="shared" si="11"/>
        <v>0</v>
      </c>
      <c r="L38" s="68">
        <f t="shared" si="11"/>
        <v>0</v>
      </c>
      <c r="M38" s="68">
        <f t="shared" si="11"/>
        <v>0</v>
      </c>
      <c r="N38" s="68">
        <f t="shared" si="11"/>
        <v>0</v>
      </c>
      <c r="O38" s="68">
        <f t="shared" si="11"/>
        <v>0</v>
      </c>
      <c r="P38" s="68">
        <f t="shared" si="11"/>
        <v>0</v>
      </c>
    </row>
    <row r="39" spans="1:19" ht="6.75" customHeight="1" x14ac:dyDescent="0.2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9" ht="18.75" customHeight="1" thickBot="1" x14ac:dyDescent="0.3">
      <c r="A40" s="66" t="s">
        <v>84</v>
      </c>
      <c r="B40" s="80">
        <f>+B14+B26-B38</f>
        <v>55461391</v>
      </c>
      <c r="C40" s="80">
        <f>+C14+C26-C38</f>
        <v>48966503</v>
      </c>
      <c r="D40" s="80">
        <f>+D14+D26-D38</f>
        <v>40778928</v>
      </c>
      <c r="E40" s="80">
        <f t="shared" ref="E40:P40" si="12">+E14+E26-E38</f>
        <v>37707842</v>
      </c>
      <c r="F40" s="80">
        <f t="shared" si="12"/>
        <v>57782205</v>
      </c>
      <c r="G40" s="80">
        <f t="shared" si="12"/>
        <v>45032315</v>
      </c>
      <c r="H40" s="80">
        <f t="shared" si="12"/>
        <v>38405306</v>
      </c>
      <c r="I40" s="80">
        <f t="shared" si="12"/>
        <v>27322977</v>
      </c>
      <c r="J40" s="80">
        <f t="shared" si="12"/>
        <v>27322977</v>
      </c>
      <c r="K40" s="80">
        <f t="shared" si="12"/>
        <v>27322977</v>
      </c>
      <c r="L40" s="80">
        <f t="shared" si="12"/>
        <v>27322977</v>
      </c>
      <c r="M40" s="80">
        <f t="shared" si="12"/>
        <v>27322977</v>
      </c>
      <c r="N40" s="80">
        <f t="shared" si="12"/>
        <v>27322977</v>
      </c>
      <c r="O40" s="80">
        <f t="shared" si="12"/>
        <v>27322977</v>
      </c>
      <c r="P40" s="80">
        <f t="shared" si="12"/>
        <v>27322977</v>
      </c>
    </row>
    <row r="41" spans="1:19" ht="16.5" thickTop="1" x14ac:dyDescent="0.25"/>
    <row r="42" spans="1:19" x14ac:dyDescent="0.25">
      <c r="D42" s="81"/>
    </row>
    <row r="44" spans="1:19" x14ac:dyDescent="0.25">
      <c r="D44" s="82"/>
    </row>
    <row r="46" spans="1:19" x14ac:dyDescent="0.25">
      <c r="D46" s="76"/>
    </row>
    <row r="48" spans="1:19" x14ac:dyDescent="0.25">
      <c r="D48" s="77"/>
    </row>
  </sheetData>
  <dataValidations count="1">
    <dataValidation type="whole" allowBlank="1" showInputMessage="1" showErrorMessage="1" error="Enter a whole number" sqref="B14:G40 H14:P20 H21:P25 H26:P40">
      <formula1>-999999999999</formula1>
      <formula2>999999999999</formula2>
    </dataValidation>
  </dataValidations>
  <pageMargins left="0.70866141732283505" right="0.70866141732283505" top="0.74803149606299202" bottom="0.74803149606299202" header="0.31496062992126" footer="0.31496062992126"/>
  <pageSetup paperSize="9" scale="69" orientation="portrait" r:id="rId1"/>
  <headerFooter>
    <oddFooter>&amp;L&amp;8THABO MOFUTSANYANA DISTRICT MUNICIPALITY&amp;C&amp;8SECTION 71 REPORT 
CASH FLOW STATEMENT&amp;R&amp;8PAGE -2-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36"/>
  <sheetViews>
    <sheetView view="pageBreakPreview" topLeftCell="A16" zoomScale="80" zoomScaleNormal="100" zoomScaleSheetLayoutView="80" workbookViewId="0">
      <selection activeCell="L32" sqref="L32"/>
    </sheetView>
  </sheetViews>
  <sheetFormatPr defaultColWidth="30.140625" defaultRowHeight="15" x14ac:dyDescent="0.25"/>
  <cols>
    <col min="1" max="1" width="24.42578125" style="83" customWidth="1"/>
    <col min="2" max="5" width="10.7109375" style="83" customWidth="1"/>
    <col min="6" max="6" width="12.28515625" style="83" customWidth="1"/>
    <col min="7" max="7" width="10.7109375" style="83" hidden="1" customWidth="1"/>
    <col min="8" max="27" width="10.5703125" style="83" customWidth="1"/>
    <col min="28" max="16384" width="30.140625" style="83"/>
  </cols>
  <sheetData>
    <row r="10" spans="1:13" ht="15.6" x14ac:dyDescent="0.3">
      <c r="A10" s="174" t="s">
        <v>160</v>
      </c>
      <c r="B10" s="174"/>
      <c r="C10" s="174"/>
      <c r="D10" s="174"/>
      <c r="E10" s="174"/>
      <c r="F10" s="174"/>
      <c r="G10" s="4"/>
      <c r="H10" s="4"/>
      <c r="I10" s="4"/>
      <c r="J10" s="4"/>
      <c r="K10" s="4"/>
      <c r="L10" s="4"/>
      <c r="M10" s="4"/>
    </row>
    <row r="12" spans="1:13" ht="27" x14ac:dyDescent="0.3">
      <c r="A12" s="84" t="s">
        <v>57</v>
      </c>
      <c r="B12" s="85" t="s">
        <v>85</v>
      </c>
      <c r="C12" s="86" t="s">
        <v>86</v>
      </c>
      <c r="D12" s="86" t="s">
        <v>87</v>
      </c>
      <c r="E12" s="86" t="s">
        <v>88</v>
      </c>
      <c r="F12" s="87" t="s">
        <v>89</v>
      </c>
    </row>
    <row r="13" spans="1:13" x14ac:dyDescent="0.25">
      <c r="A13" s="88" t="s">
        <v>90</v>
      </c>
      <c r="B13" s="142">
        <v>0</v>
      </c>
      <c r="C13" s="143">
        <v>0</v>
      </c>
      <c r="D13" s="143">
        <v>0</v>
      </c>
      <c r="E13" s="143">
        <v>0</v>
      </c>
      <c r="F13" s="144">
        <v>0</v>
      </c>
    </row>
    <row r="14" spans="1:13" x14ac:dyDescent="0.25">
      <c r="A14" s="88" t="s">
        <v>91</v>
      </c>
      <c r="B14" s="142">
        <v>0</v>
      </c>
      <c r="C14" s="143">
        <v>0</v>
      </c>
      <c r="D14" s="143">
        <v>0</v>
      </c>
      <c r="E14" s="143">
        <v>0</v>
      </c>
      <c r="F14" s="144">
        <v>0</v>
      </c>
    </row>
    <row r="15" spans="1:13" x14ac:dyDescent="0.25">
      <c r="A15" s="88" t="s">
        <v>92</v>
      </c>
      <c r="B15" s="142">
        <v>746160</v>
      </c>
      <c r="C15" s="143">
        <v>0</v>
      </c>
      <c r="D15" s="143">
        <v>0</v>
      </c>
      <c r="E15" s="143">
        <v>0</v>
      </c>
      <c r="F15" s="144">
        <v>0</v>
      </c>
      <c r="H15" s="89"/>
    </row>
    <row r="16" spans="1:13" x14ac:dyDescent="0.25">
      <c r="A16" s="88" t="s">
        <v>93</v>
      </c>
      <c r="B16" s="142">
        <v>671497</v>
      </c>
      <c r="C16" s="143">
        <v>0</v>
      </c>
      <c r="D16" s="143">
        <v>0</v>
      </c>
      <c r="E16" s="143">
        <v>0</v>
      </c>
      <c r="F16" s="144">
        <v>0</v>
      </c>
    </row>
    <row r="17" spans="1:11" x14ac:dyDescent="0.25">
      <c r="A17" s="88" t="s">
        <v>94</v>
      </c>
      <c r="B17" s="142">
        <v>0</v>
      </c>
      <c r="C17" s="143">
        <v>0</v>
      </c>
      <c r="D17" s="143">
        <v>0</v>
      </c>
      <c r="E17" s="143">
        <v>0</v>
      </c>
      <c r="F17" s="144">
        <v>0</v>
      </c>
    </row>
    <row r="18" spans="1:11" x14ac:dyDescent="0.25">
      <c r="A18" s="88" t="s">
        <v>95</v>
      </c>
      <c r="B18" s="142">
        <v>0</v>
      </c>
      <c r="C18" s="143">
        <v>0</v>
      </c>
      <c r="D18" s="143">
        <v>0</v>
      </c>
      <c r="E18" s="143">
        <v>0</v>
      </c>
      <c r="F18" s="144">
        <v>0</v>
      </c>
    </row>
    <row r="19" spans="1:11" x14ac:dyDescent="0.25">
      <c r="A19" s="88" t="s">
        <v>96</v>
      </c>
      <c r="B19" s="142">
        <f>74711+196978</f>
        <v>271689</v>
      </c>
      <c r="C19" s="143">
        <f>1936</f>
        <v>1936</v>
      </c>
      <c r="D19" s="143">
        <f>53319+80750</f>
        <v>134069</v>
      </c>
      <c r="E19" s="143">
        <f>196985+10666</f>
        <v>207651</v>
      </c>
      <c r="F19" s="144">
        <v>0</v>
      </c>
      <c r="H19" s="89"/>
    </row>
    <row r="20" spans="1:11" x14ac:dyDescent="0.25">
      <c r="A20" s="88" t="s">
        <v>97</v>
      </c>
      <c r="B20" s="142">
        <v>0</v>
      </c>
      <c r="C20" s="143">
        <v>0</v>
      </c>
      <c r="D20" s="143">
        <v>0</v>
      </c>
      <c r="E20" s="143">
        <v>0</v>
      </c>
      <c r="F20" s="144">
        <v>0</v>
      </c>
      <c r="H20" s="89"/>
      <c r="I20" s="89"/>
    </row>
    <row r="21" spans="1:11" x14ac:dyDescent="0.25">
      <c r="A21" s="88" t="s">
        <v>98</v>
      </c>
      <c r="B21" s="145">
        <v>68686</v>
      </c>
      <c r="C21" s="146">
        <v>0</v>
      </c>
      <c r="D21" s="146">
        <v>0</v>
      </c>
      <c r="E21" s="146">
        <v>0</v>
      </c>
      <c r="F21" s="147">
        <v>15049155</v>
      </c>
      <c r="H21" s="89"/>
    </row>
    <row r="22" spans="1:11" ht="15.75" thickBot="1" x14ac:dyDescent="0.3">
      <c r="A22" s="90" t="s">
        <v>99</v>
      </c>
      <c r="B22" s="148">
        <f>SUM(B13:B21)</f>
        <v>1758032</v>
      </c>
      <c r="C22" s="149">
        <f>SUM(C13:C21)</f>
        <v>1936</v>
      </c>
      <c r="D22" s="149">
        <f>SUM(D13:D21)</f>
        <v>134069</v>
      </c>
      <c r="E22" s="149">
        <f>SUM(E13:E21)</f>
        <v>207651</v>
      </c>
      <c r="F22" s="150">
        <f>SUM(F13:F21)</f>
        <v>15049155</v>
      </c>
    </row>
    <row r="23" spans="1:11" ht="15.75" thickTop="1" x14ac:dyDescent="0.25">
      <c r="A23" s="90"/>
      <c r="B23" s="151"/>
      <c r="C23" s="151"/>
      <c r="D23" s="151"/>
      <c r="E23" s="151"/>
      <c r="F23" s="151"/>
    </row>
    <row r="24" spans="1:11" x14ac:dyDescent="0.25">
      <c r="A24" s="91" t="s">
        <v>100</v>
      </c>
      <c r="B24" s="152">
        <v>0</v>
      </c>
      <c r="C24" s="153">
        <v>0</v>
      </c>
      <c r="D24" s="153">
        <v>0</v>
      </c>
      <c r="E24" s="153">
        <v>0</v>
      </c>
      <c r="F24" s="154">
        <v>15049155</v>
      </c>
      <c r="H24" s="89"/>
    </row>
    <row r="25" spans="1:11" x14ac:dyDescent="0.25">
      <c r="A25" s="91" t="s">
        <v>92</v>
      </c>
      <c r="B25" s="142">
        <v>746160</v>
      </c>
      <c r="C25" s="143">
        <v>0</v>
      </c>
      <c r="D25" s="143">
        <v>0</v>
      </c>
      <c r="E25" s="143">
        <v>0</v>
      </c>
      <c r="F25" s="144"/>
      <c r="H25" s="89"/>
      <c r="I25" s="92"/>
      <c r="J25" s="89"/>
      <c r="K25" s="89"/>
    </row>
    <row r="26" spans="1:11" x14ac:dyDescent="0.25">
      <c r="A26" s="91" t="s">
        <v>115</v>
      </c>
      <c r="B26" s="142">
        <v>39004</v>
      </c>
      <c r="C26" s="143">
        <v>0</v>
      </c>
      <c r="D26" s="143">
        <v>0</v>
      </c>
      <c r="E26" s="143">
        <v>0</v>
      </c>
      <c r="F26" s="144">
        <v>0</v>
      </c>
    </row>
    <row r="27" spans="1:11" x14ac:dyDescent="0.25">
      <c r="A27" s="91" t="s">
        <v>116</v>
      </c>
      <c r="B27" s="142">
        <v>29682</v>
      </c>
      <c r="C27" s="143">
        <v>0</v>
      </c>
      <c r="D27" s="143">
        <v>0</v>
      </c>
      <c r="E27" s="143">
        <v>0</v>
      </c>
      <c r="F27" s="144">
        <v>0</v>
      </c>
    </row>
    <row r="28" spans="1:11" x14ac:dyDescent="0.25">
      <c r="A28" s="91" t="s">
        <v>98</v>
      </c>
      <c r="B28" s="142">
        <f>271689+671497</f>
        <v>943186</v>
      </c>
      <c r="C28" s="143">
        <v>1936</v>
      </c>
      <c r="D28" s="143">
        <v>134069</v>
      </c>
      <c r="E28" s="143">
        <v>207651</v>
      </c>
      <c r="F28" s="144">
        <v>0</v>
      </c>
    </row>
    <row r="29" spans="1:11" x14ac:dyDescent="0.25">
      <c r="A29" s="91" t="s">
        <v>114</v>
      </c>
      <c r="B29" s="142">
        <v>0</v>
      </c>
      <c r="C29" s="143">
        <v>0</v>
      </c>
      <c r="D29" s="143">
        <v>0</v>
      </c>
      <c r="E29" s="143">
        <v>0</v>
      </c>
      <c r="F29" s="144">
        <v>0</v>
      </c>
      <c r="H29" s="89"/>
    </row>
    <row r="30" spans="1:11" x14ac:dyDescent="0.25">
      <c r="A30" s="91" t="s">
        <v>101</v>
      </c>
      <c r="B30" s="142">
        <v>0</v>
      </c>
      <c r="C30" s="143">
        <v>0</v>
      </c>
      <c r="D30" s="143">
        <v>0</v>
      </c>
      <c r="E30" s="143">
        <v>0</v>
      </c>
      <c r="F30" s="144">
        <v>0</v>
      </c>
      <c r="H30" s="89"/>
    </row>
    <row r="31" spans="1:11" x14ac:dyDescent="0.25">
      <c r="A31" s="91" t="s">
        <v>102</v>
      </c>
      <c r="B31" s="142">
        <v>0</v>
      </c>
      <c r="C31" s="143">
        <v>0</v>
      </c>
      <c r="D31" s="143">
        <v>0</v>
      </c>
      <c r="E31" s="143">
        <v>0</v>
      </c>
      <c r="F31" s="144">
        <v>0</v>
      </c>
    </row>
    <row r="32" spans="1:11" x14ac:dyDescent="0.25">
      <c r="A32" s="91" t="s">
        <v>103</v>
      </c>
      <c r="B32" s="142">
        <v>0</v>
      </c>
      <c r="C32" s="143">
        <v>0</v>
      </c>
      <c r="D32" s="143">
        <v>0</v>
      </c>
      <c r="E32" s="143">
        <v>0</v>
      </c>
      <c r="F32" s="144">
        <v>0</v>
      </c>
    </row>
    <row r="33" spans="1:6" x14ac:dyDescent="0.25">
      <c r="A33" s="91" t="s">
        <v>104</v>
      </c>
      <c r="B33" s="145">
        <v>0</v>
      </c>
      <c r="C33" s="146">
        <v>0</v>
      </c>
      <c r="D33" s="146">
        <v>0</v>
      </c>
      <c r="E33" s="146">
        <v>0</v>
      </c>
      <c r="F33" s="147">
        <v>0</v>
      </c>
    </row>
    <row r="34" spans="1:6" ht="15.75" thickBot="1" x14ac:dyDescent="0.3">
      <c r="A34" s="90" t="s">
        <v>99</v>
      </c>
      <c r="B34" s="148">
        <f>SUM(B24:B33)</f>
        <v>1758032</v>
      </c>
      <c r="C34" s="149">
        <f>SUM(C24:C33)</f>
        <v>1936</v>
      </c>
      <c r="D34" s="149">
        <f>SUM(D24:D33)</f>
        <v>134069</v>
      </c>
      <c r="E34" s="149">
        <f>SUM(E24:E33)</f>
        <v>207651</v>
      </c>
      <c r="F34" s="150">
        <f>SUM(F24:F33)</f>
        <v>15049155</v>
      </c>
    </row>
    <row r="35" spans="1:6" ht="15.75" thickTop="1" x14ac:dyDescent="0.25">
      <c r="B35" s="155"/>
      <c r="C35" s="155"/>
      <c r="D35" s="155"/>
      <c r="E35" s="155"/>
      <c r="F35" s="155"/>
    </row>
    <row r="36" spans="1:6" x14ac:dyDescent="0.25">
      <c r="B36" s="89"/>
      <c r="C36" s="89"/>
      <c r="D36" s="89"/>
      <c r="E36" s="89"/>
      <c r="F36" s="89"/>
    </row>
  </sheetData>
  <mergeCells count="1">
    <mergeCell ref="A10:F10"/>
  </mergeCells>
  <dataValidations count="1">
    <dataValidation type="whole" allowBlank="1" showInputMessage="1" showErrorMessage="1" error="Enter a whole number" sqref="B13:F34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headerFooter>
    <oddFooter>&amp;L&amp;8THABO MOFUTSANYANE DISTRICT MUNICIPALITY&amp;C&amp;8SECTION 71 REPORT
CREDITOR AGE ANALYSIS&amp;R&amp;8PAGE -3-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3" zoomScale="80" zoomScaleNormal="80" zoomScaleSheetLayoutView="80" workbookViewId="0">
      <selection activeCell="P23" sqref="P23"/>
    </sheetView>
  </sheetViews>
  <sheetFormatPr defaultColWidth="16.7109375" defaultRowHeight="15" x14ac:dyDescent="0.25"/>
  <cols>
    <col min="1" max="1" width="32.42578125" customWidth="1"/>
    <col min="2" max="7" width="13.28515625" customWidth="1"/>
    <col min="9" max="26" width="10.7109375" customWidth="1"/>
  </cols>
  <sheetData>
    <row r="1" spans="1:11" ht="27" customHeight="1" x14ac:dyDescent="0.3">
      <c r="A1" s="175" t="s">
        <v>105</v>
      </c>
      <c r="B1" s="175"/>
      <c r="C1" s="175"/>
      <c r="D1" s="175"/>
      <c r="E1" s="175"/>
      <c r="F1" s="175"/>
      <c r="G1" s="175"/>
    </row>
    <row r="3" spans="1:11" s="6" customFormat="1" ht="40.15" x14ac:dyDescent="0.3">
      <c r="A3" s="6" t="s">
        <v>106</v>
      </c>
      <c r="B3" s="93" t="s">
        <v>107</v>
      </c>
      <c r="C3" s="93" t="s">
        <v>108</v>
      </c>
      <c r="D3" s="93" t="s">
        <v>109</v>
      </c>
      <c r="E3" s="94" t="s">
        <v>110</v>
      </c>
      <c r="F3" s="93" t="s">
        <v>111</v>
      </c>
      <c r="G3" s="93" t="s">
        <v>112</v>
      </c>
      <c r="H3" s="120" t="s">
        <v>99</v>
      </c>
    </row>
    <row r="4" spans="1:11" ht="14.45" x14ac:dyDescent="0.3">
      <c r="A4" s="95" t="s">
        <v>14</v>
      </c>
      <c r="B4" s="96">
        <v>0</v>
      </c>
      <c r="C4" s="97">
        <v>0</v>
      </c>
      <c r="D4" s="96">
        <v>0</v>
      </c>
      <c r="E4" s="97">
        <v>0</v>
      </c>
      <c r="F4" s="98">
        <v>0</v>
      </c>
      <c r="G4" s="118">
        <v>0</v>
      </c>
      <c r="H4" s="117">
        <f>SUM(B4:G4)</f>
        <v>0</v>
      </c>
    </row>
    <row r="5" spans="1:11" ht="14.45" x14ac:dyDescent="0.3">
      <c r="A5" s="95" t="s">
        <v>15</v>
      </c>
      <c r="B5" s="98">
        <v>0</v>
      </c>
      <c r="C5" s="97">
        <v>0</v>
      </c>
      <c r="D5" s="98">
        <v>0</v>
      </c>
      <c r="E5" s="97">
        <v>0</v>
      </c>
      <c r="F5" s="98">
        <v>0</v>
      </c>
      <c r="G5" s="119">
        <v>0</v>
      </c>
      <c r="H5" s="121">
        <f t="shared" ref="H5:H12" si="0">SUM(B5:G5)</f>
        <v>0</v>
      </c>
    </row>
    <row r="6" spans="1:11" ht="14.45" x14ac:dyDescent="0.3">
      <c r="A6" s="95" t="s">
        <v>16</v>
      </c>
      <c r="B6" s="98">
        <v>0</v>
      </c>
      <c r="C6" s="97">
        <v>194385</v>
      </c>
      <c r="D6" s="98">
        <v>0</v>
      </c>
      <c r="E6" s="97">
        <v>0</v>
      </c>
      <c r="F6" s="98">
        <v>0</v>
      </c>
      <c r="G6" s="119">
        <v>0</v>
      </c>
      <c r="H6" s="121">
        <f t="shared" si="0"/>
        <v>194385</v>
      </c>
    </row>
    <row r="7" spans="1:11" ht="14.45" x14ac:dyDescent="0.3">
      <c r="A7" s="95" t="s">
        <v>17</v>
      </c>
      <c r="B7" s="98">
        <v>0</v>
      </c>
      <c r="C7" s="97">
        <v>0</v>
      </c>
      <c r="D7" s="98">
        <v>0</v>
      </c>
      <c r="E7" s="97">
        <v>0</v>
      </c>
      <c r="F7" s="98">
        <v>0</v>
      </c>
      <c r="G7" s="119">
        <v>0</v>
      </c>
      <c r="H7" s="121">
        <f t="shared" si="0"/>
        <v>0</v>
      </c>
    </row>
    <row r="8" spans="1:11" ht="14.45" x14ac:dyDescent="0.3">
      <c r="A8" s="95" t="s">
        <v>18</v>
      </c>
      <c r="B8" s="98">
        <v>0</v>
      </c>
      <c r="C8" s="97">
        <v>0</v>
      </c>
      <c r="D8" s="98">
        <v>0</v>
      </c>
      <c r="E8" s="97">
        <v>0</v>
      </c>
      <c r="F8" s="98">
        <v>0</v>
      </c>
      <c r="G8" s="119">
        <v>0</v>
      </c>
      <c r="H8" s="121">
        <f t="shared" si="0"/>
        <v>0</v>
      </c>
    </row>
    <row r="9" spans="1:11" ht="14.45" x14ac:dyDescent="0.3">
      <c r="A9" s="95" t="s">
        <v>19</v>
      </c>
      <c r="B9" s="98">
        <v>0</v>
      </c>
      <c r="C9" s="97">
        <v>0</v>
      </c>
      <c r="D9" s="98">
        <v>385000</v>
      </c>
      <c r="E9" s="97">
        <v>0</v>
      </c>
      <c r="F9" s="98">
        <v>0</v>
      </c>
      <c r="G9" s="119">
        <v>0</v>
      </c>
      <c r="H9" s="121">
        <f t="shared" si="0"/>
        <v>385000</v>
      </c>
    </row>
    <row r="10" spans="1:11" ht="14.45" x14ac:dyDescent="0.3">
      <c r="A10" s="95" t="s">
        <v>20</v>
      </c>
      <c r="B10" s="98">
        <v>0</v>
      </c>
      <c r="C10" s="97">
        <v>0</v>
      </c>
      <c r="D10" s="98">
        <v>0</v>
      </c>
      <c r="E10" s="97">
        <v>0</v>
      </c>
      <c r="F10" s="98">
        <v>0</v>
      </c>
      <c r="G10" s="119">
        <v>0</v>
      </c>
      <c r="H10" s="121">
        <f t="shared" si="0"/>
        <v>0</v>
      </c>
    </row>
    <row r="11" spans="1:11" ht="14.45" x14ac:dyDescent="0.3">
      <c r="A11" s="95" t="s">
        <v>21</v>
      </c>
      <c r="B11" s="98">
        <v>0</v>
      </c>
      <c r="C11" s="97">
        <v>35</v>
      </c>
      <c r="D11" s="98">
        <v>0</v>
      </c>
      <c r="E11" s="97">
        <v>0</v>
      </c>
      <c r="F11" s="98">
        <v>0</v>
      </c>
      <c r="G11" s="119">
        <v>0</v>
      </c>
      <c r="H11" s="121">
        <f t="shared" si="0"/>
        <v>35</v>
      </c>
    </row>
    <row r="12" spans="1:11" ht="14.45" x14ac:dyDescent="0.3">
      <c r="A12" s="95" t="s">
        <v>22</v>
      </c>
      <c r="B12" s="98">
        <v>0</v>
      </c>
      <c r="C12" s="97">
        <v>0</v>
      </c>
      <c r="D12" s="98">
        <v>0</v>
      </c>
      <c r="E12" s="97">
        <v>0</v>
      </c>
      <c r="F12" s="99">
        <v>0</v>
      </c>
      <c r="G12" s="119">
        <v>0</v>
      </c>
      <c r="H12" s="122">
        <f t="shared" si="0"/>
        <v>0</v>
      </c>
    </row>
    <row r="13" spans="1:11" thickBot="1" x14ac:dyDescent="0.35">
      <c r="A13" s="100" t="s">
        <v>23</v>
      </c>
      <c r="B13" s="101">
        <f t="shared" ref="B13:G13" si="1">SUM(B4:B12)</f>
        <v>0</v>
      </c>
      <c r="C13" s="101">
        <f t="shared" si="1"/>
        <v>194420</v>
      </c>
      <c r="D13" s="101">
        <f t="shared" si="1"/>
        <v>385000</v>
      </c>
      <c r="E13" s="101">
        <f t="shared" si="1"/>
        <v>0</v>
      </c>
      <c r="F13" s="101">
        <f t="shared" si="1"/>
        <v>0</v>
      </c>
      <c r="G13" s="101">
        <f t="shared" si="1"/>
        <v>0</v>
      </c>
      <c r="H13" s="123">
        <f>SUM(B13:G13)</f>
        <v>579420</v>
      </c>
      <c r="I13" s="102"/>
    </row>
    <row r="14" spans="1:11" thickTop="1" x14ac:dyDescent="0.3">
      <c r="A14" s="103"/>
    </row>
    <row r="15" spans="1:11" ht="21.75" customHeight="1" x14ac:dyDescent="0.3">
      <c r="A15" s="104" t="s">
        <v>24</v>
      </c>
    </row>
    <row r="16" spans="1:11" ht="18.75" customHeight="1" x14ac:dyDescent="0.25">
      <c r="A16" s="105" t="s">
        <v>25</v>
      </c>
      <c r="B16" s="106">
        <v>643383.93000000005</v>
      </c>
      <c r="C16" s="107">
        <v>1005727.35</v>
      </c>
      <c r="D16" s="108">
        <v>578199.76</v>
      </c>
      <c r="E16" s="107">
        <v>1154604.4099999999</v>
      </c>
      <c r="F16" s="107">
        <v>0</v>
      </c>
      <c r="G16" s="106">
        <v>0</v>
      </c>
      <c r="H16" s="117">
        <f>SUM(B16:G16)</f>
        <v>3381915.45</v>
      </c>
      <c r="I16" s="109"/>
      <c r="J16" s="109"/>
      <c r="K16" s="109"/>
    </row>
    <row r="17" spans="1:9" x14ac:dyDescent="0.25">
      <c r="A17" s="95" t="s">
        <v>26</v>
      </c>
      <c r="B17" s="110">
        <v>95802.77</v>
      </c>
      <c r="C17" s="111">
        <v>166953.94</v>
      </c>
      <c r="D17" s="112">
        <v>86479.94</v>
      </c>
      <c r="E17" s="111">
        <v>210450.72</v>
      </c>
      <c r="F17" s="111">
        <v>0</v>
      </c>
      <c r="G17" s="110">
        <v>0</v>
      </c>
      <c r="H17" s="121">
        <f t="shared" ref="H17:H28" si="2">SUM(B17:G17)</f>
        <v>559687.37</v>
      </c>
      <c r="I17" s="109"/>
    </row>
    <row r="18" spans="1:9" ht="14.45" x14ac:dyDescent="0.3">
      <c r="A18" s="95" t="s">
        <v>27</v>
      </c>
      <c r="B18" s="110">
        <v>733222.52</v>
      </c>
      <c r="C18" s="111">
        <v>0</v>
      </c>
      <c r="D18" s="112">
        <v>0</v>
      </c>
      <c r="E18" s="111">
        <v>0</v>
      </c>
      <c r="F18" s="111">
        <v>0</v>
      </c>
      <c r="G18" s="110">
        <v>0</v>
      </c>
      <c r="H18" s="121">
        <f t="shared" si="2"/>
        <v>733222.52</v>
      </c>
      <c r="I18" s="109"/>
    </row>
    <row r="19" spans="1:9" ht="14.45" x14ac:dyDescent="0.3">
      <c r="A19" s="95" t="s">
        <v>28</v>
      </c>
      <c r="B19" s="110">
        <v>0</v>
      </c>
      <c r="C19" s="111">
        <v>0</v>
      </c>
      <c r="D19" s="112">
        <v>0</v>
      </c>
      <c r="E19" s="111">
        <v>0</v>
      </c>
      <c r="F19" s="111">
        <v>0</v>
      </c>
      <c r="G19" s="110">
        <v>0</v>
      </c>
      <c r="H19" s="121">
        <f t="shared" si="2"/>
        <v>0</v>
      </c>
      <c r="I19" s="109"/>
    </row>
    <row r="20" spans="1:9" ht="14.45" x14ac:dyDescent="0.3">
      <c r="A20" s="95" t="s">
        <v>29</v>
      </c>
      <c r="B20" s="110">
        <v>0</v>
      </c>
      <c r="C20" s="111">
        <v>0</v>
      </c>
      <c r="D20" s="112">
        <v>0</v>
      </c>
      <c r="E20" s="111" t="s">
        <v>117</v>
      </c>
      <c r="F20" s="111">
        <v>0</v>
      </c>
      <c r="G20" s="110">
        <v>0</v>
      </c>
      <c r="H20" s="121">
        <f t="shared" si="2"/>
        <v>0</v>
      </c>
      <c r="I20" s="109"/>
    </row>
    <row r="21" spans="1:9" ht="14.45" x14ac:dyDescent="0.3">
      <c r="A21" s="95" t="s">
        <v>30</v>
      </c>
      <c r="B21" s="110">
        <v>0</v>
      </c>
      <c r="C21" s="111">
        <v>103673.60000000001</v>
      </c>
      <c r="D21" s="112">
        <v>0</v>
      </c>
      <c r="E21" s="111">
        <v>0</v>
      </c>
      <c r="F21" s="111">
        <v>0</v>
      </c>
      <c r="G21" s="110">
        <v>0</v>
      </c>
      <c r="H21" s="121">
        <f t="shared" si="2"/>
        <v>103673.60000000001</v>
      </c>
      <c r="I21" s="109"/>
    </row>
    <row r="22" spans="1:9" ht="14.45" x14ac:dyDescent="0.3">
      <c r="A22" s="95" t="s">
        <v>31</v>
      </c>
      <c r="B22" s="110">
        <v>0</v>
      </c>
      <c r="C22" s="111">
        <v>5845.09</v>
      </c>
      <c r="D22" s="112">
        <v>0</v>
      </c>
      <c r="E22" s="111">
        <v>0</v>
      </c>
      <c r="F22" s="111">
        <v>0</v>
      </c>
      <c r="G22" s="110">
        <v>0</v>
      </c>
      <c r="H22" s="121">
        <f>SUM(B22:G22)</f>
        <v>5845.09</v>
      </c>
      <c r="I22" s="109"/>
    </row>
    <row r="23" spans="1:9" ht="14.45" x14ac:dyDescent="0.3">
      <c r="A23" s="95" t="s">
        <v>32</v>
      </c>
      <c r="B23" s="110">
        <v>0</v>
      </c>
      <c r="C23" s="111">
        <v>0</v>
      </c>
      <c r="D23" s="112">
        <v>0</v>
      </c>
      <c r="E23" s="111"/>
      <c r="F23" s="111">
        <v>0</v>
      </c>
      <c r="G23" s="110">
        <v>0</v>
      </c>
      <c r="H23" s="121">
        <f t="shared" si="2"/>
        <v>0</v>
      </c>
      <c r="I23" s="109"/>
    </row>
    <row r="24" spans="1:9" ht="14.45" x14ac:dyDescent="0.3">
      <c r="A24" s="95" t="s">
        <v>33</v>
      </c>
      <c r="B24" s="110">
        <v>0</v>
      </c>
      <c r="C24" s="111">
        <v>0</v>
      </c>
      <c r="D24" s="112">
        <v>0</v>
      </c>
      <c r="E24" s="111">
        <v>0</v>
      </c>
      <c r="F24" s="111">
        <v>0</v>
      </c>
      <c r="G24" s="110">
        <v>0</v>
      </c>
      <c r="H24" s="121">
        <f t="shared" si="2"/>
        <v>0</v>
      </c>
      <c r="I24" s="109"/>
    </row>
    <row r="25" spans="1:9" x14ac:dyDescent="0.25">
      <c r="A25" s="95" t="s">
        <v>34</v>
      </c>
      <c r="B25" s="110">
        <v>0</v>
      </c>
      <c r="C25" s="111">
        <v>0</v>
      </c>
      <c r="D25" s="112">
        <v>0</v>
      </c>
      <c r="E25" s="111">
        <v>2987890</v>
      </c>
      <c r="F25" s="111">
        <v>0</v>
      </c>
      <c r="G25" s="110">
        <v>0</v>
      </c>
      <c r="H25" s="121">
        <v>313176.90000000002</v>
      </c>
      <c r="I25" s="109"/>
    </row>
    <row r="26" spans="1:9" x14ac:dyDescent="0.25">
      <c r="A26" s="95" t="s">
        <v>35</v>
      </c>
      <c r="B26" s="110">
        <v>1644952.57</v>
      </c>
      <c r="C26" s="111">
        <v>1233698.92</v>
      </c>
      <c r="D26" s="112">
        <v>590352.92000000004</v>
      </c>
      <c r="E26" s="111">
        <v>20682.810000000001</v>
      </c>
      <c r="F26" s="111">
        <v>0</v>
      </c>
      <c r="G26" s="110">
        <v>0</v>
      </c>
      <c r="H26" s="121">
        <f>SUM(B26:G26)</f>
        <v>3489687.22</v>
      </c>
      <c r="I26" s="109"/>
    </row>
    <row r="27" spans="1:9" x14ac:dyDescent="0.25">
      <c r="A27" s="95" t="s">
        <v>36</v>
      </c>
      <c r="B27" s="134"/>
      <c r="C27" s="134"/>
      <c r="D27" s="135"/>
      <c r="E27" s="134"/>
      <c r="F27" s="135"/>
      <c r="G27" s="134"/>
      <c r="H27" s="135"/>
      <c r="I27" s="109"/>
    </row>
    <row r="28" spans="1:9" x14ac:dyDescent="0.25">
      <c r="A28" s="95" t="s">
        <v>37</v>
      </c>
      <c r="B28" s="110">
        <v>0</v>
      </c>
      <c r="C28" s="111">
        <v>0</v>
      </c>
      <c r="D28" s="112">
        <v>0</v>
      </c>
      <c r="E28" s="111">
        <v>0</v>
      </c>
      <c r="F28" s="111">
        <v>0</v>
      </c>
      <c r="G28" s="110">
        <v>0</v>
      </c>
      <c r="H28" s="122">
        <f t="shared" si="2"/>
        <v>0</v>
      </c>
      <c r="I28" s="109"/>
    </row>
    <row r="29" spans="1:9" ht="17.25" customHeight="1" thickBot="1" x14ac:dyDescent="0.35">
      <c r="A29" s="113" t="s">
        <v>113</v>
      </c>
      <c r="B29" s="114">
        <f t="shared" ref="B29:G29" si="3">SUM(B16:B28)</f>
        <v>3117361.79</v>
      </c>
      <c r="C29" s="114">
        <f t="shared" si="3"/>
        <v>2515898.9000000004</v>
      </c>
      <c r="D29" s="114">
        <f t="shared" si="3"/>
        <v>1255032.6200000001</v>
      </c>
      <c r="E29" s="114">
        <f t="shared" si="3"/>
        <v>4373627.9399999995</v>
      </c>
      <c r="F29" s="114">
        <f t="shared" si="3"/>
        <v>0</v>
      </c>
      <c r="G29" s="115">
        <f t="shared" si="3"/>
        <v>0</v>
      </c>
      <c r="H29" s="123">
        <f>SUM(B29:G29)</f>
        <v>11261921.25</v>
      </c>
      <c r="I29" s="109"/>
    </row>
    <row r="30" spans="1:9" thickTop="1" x14ac:dyDescent="0.3">
      <c r="A30" s="103"/>
    </row>
    <row r="31" spans="1:9" thickBot="1" x14ac:dyDescent="0.35">
      <c r="A31" s="104" t="s">
        <v>39</v>
      </c>
      <c r="B31" s="116">
        <f t="shared" ref="B31:H31" si="4">B13-B29</f>
        <v>-3117361.79</v>
      </c>
      <c r="C31" s="116">
        <f t="shared" si="4"/>
        <v>-2321478.9000000004</v>
      </c>
      <c r="D31" s="116">
        <f t="shared" si="4"/>
        <v>-870032.62000000011</v>
      </c>
      <c r="E31" s="116">
        <f t="shared" si="4"/>
        <v>-4373627.9399999995</v>
      </c>
      <c r="F31" s="116">
        <f t="shared" si="4"/>
        <v>0</v>
      </c>
      <c r="G31" s="116">
        <f t="shared" si="4"/>
        <v>0</v>
      </c>
      <c r="H31" s="116">
        <f t="shared" si="4"/>
        <v>-10682501.25</v>
      </c>
      <c r="I31" s="10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 xml:space="preserve">&amp;L&amp;8THABO MOFUTSANYANA DISTRICT MUNICIPALITY&amp;C&amp;8SECTION 71 REPORT
FINANCIAL PERFORMANCE PER VOTE&amp;R&amp;8PAGE -4-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Fin. Perf</vt:lpstr>
      <vt:lpstr>Cash Flow</vt:lpstr>
      <vt:lpstr>Creditors</vt:lpstr>
      <vt:lpstr>Summary </vt:lpstr>
      <vt:lpstr>'Cash Flow'!Print_Area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lebusa</dc:creator>
  <cp:lastModifiedBy>SEIPATI</cp:lastModifiedBy>
  <cp:lastPrinted>2015-03-06T06:16:05Z</cp:lastPrinted>
  <dcterms:created xsi:type="dcterms:W3CDTF">2011-08-03T07:05:28Z</dcterms:created>
  <dcterms:modified xsi:type="dcterms:W3CDTF">2015-03-06T06:30:12Z</dcterms:modified>
</cp:coreProperties>
</file>